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45" yWindow="45" windowWidth="14715" windowHeight="8130" tabRatio="913"/>
  </bookViews>
  <sheets>
    <sheet name="Przedmiar" sheetId="6" r:id="rId1"/>
    <sheet name="Kosztorys do przetargu" sheetId="7" r:id="rId2"/>
    <sheet name="Kosztorys szczegółowy" sheetId="1" r:id="rId3"/>
    <sheet name="Wyliczenie średnich cen" sheetId="3" r:id="rId4"/>
  </sheets>
  <definedNames>
    <definedName name="_xlnm.Print_Area" localSheetId="1">'Kosztorys do przetargu'!$B$3:$G$44</definedName>
    <definedName name="_xlnm.Print_Area" localSheetId="2">'Kosztorys szczegółowy'!$B$2:$K$123</definedName>
    <definedName name="_xlnm.Print_Area" localSheetId="0">Przedmiar!$B$2:$F$58</definedName>
    <definedName name="_xlnm.Print_Area" localSheetId="3">'Wyliczenie średnich cen'!$A$1:$K$14</definedName>
  </definedNames>
  <calcPr calcId="125725"/>
</workbook>
</file>

<file path=xl/calcChain.xml><?xml version="1.0" encoding="utf-8"?>
<calcChain xmlns="http://schemas.openxmlformats.org/spreadsheetml/2006/main">
  <c r="G40" i="7"/>
  <c r="H116" i="1"/>
  <c r="H86"/>
  <c r="I85"/>
  <c r="H109"/>
  <c r="H79"/>
  <c r="J111" l="1"/>
  <c r="H111"/>
  <c r="J110"/>
  <c r="H110"/>
  <c r="J109"/>
  <c r="J113" s="1"/>
  <c r="I108"/>
  <c r="H108"/>
  <c r="D78"/>
  <c r="J79"/>
  <c r="H82"/>
  <c r="J82" s="1"/>
  <c r="H81"/>
  <c r="J81" s="1"/>
  <c r="H80"/>
  <c r="J80" s="1"/>
  <c r="H78"/>
  <c r="I61"/>
  <c r="J83" l="1"/>
  <c r="E115"/>
  <c r="E114"/>
  <c r="H100"/>
  <c r="I100" s="1"/>
  <c r="I101" s="1"/>
  <c r="E94"/>
  <c r="E93"/>
  <c r="H91"/>
  <c r="K91" s="1"/>
  <c r="K92" s="1"/>
  <c r="D91"/>
  <c r="H90"/>
  <c r="I90" s="1"/>
  <c r="I92" s="1"/>
  <c r="D90"/>
  <c r="E85"/>
  <c r="E84"/>
  <c r="E34"/>
  <c r="I78" l="1"/>
  <c r="I83" s="1"/>
  <c r="I84" s="1"/>
  <c r="I102"/>
  <c r="I103" s="1"/>
  <c r="J104" s="1"/>
  <c r="I93"/>
  <c r="I94" s="1"/>
  <c r="K93"/>
  <c r="K94" s="1"/>
  <c r="J86" l="1"/>
  <c r="I113"/>
  <c r="J95"/>
  <c r="I114" l="1"/>
  <c r="I115" l="1"/>
  <c r="J116" s="1"/>
  <c r="J117" s="1"/>
  <c r="J118" s="1"/>
  <c r="K9" i="3" l="1"/>
  <c r="K10"/>
  <c r="K11"/>
  <c r="K12"/>
  <c r="K13"/>
  <c r="K14"/>
  <c r="M90" i="1" l="1"/>
  <c r="L91"/>
  <c r="L90"/>
  <c r="L89"/>
  <c r="G41" i="7" l="1"/>
  <c r="H117" i="1" l="1"/>
  <c r="G42" i="7" l="1"/>
  <c r="G43" l="1"/>
  <c r="G44" s="1"/>
  <c r="J120" i="1"/>
  <c r="J122" s="1"/>
</calcChain>
</file>

<file path=xl/sharedStrings.xml><?xml version="1.0" encoding="utf-8"?>
<sst xmlns="http://schemas.openxmlformats.org/spreadsheetml/2006/main" count="163" uniqueCount="118">
  <si>
    <t>%</t>
  </si>
  <si>
    <t>L.p.</t>
  </si>
  <si>
    <t>Podstawa wyceny</t>
  </si>
  <si>
    <t>Opis robót</t>
  </si>
  <si>
    <t>Jedn. obm.</t>
  </si>
  <si>
    <t>Cena jedn.</t>
  </si>
  <si>
    <t>Robocizna "R"</t>
  </si>
  <si>
    <t>Materiał "M"</t>
  </si>
  <si>
    <t>Sprzęt               "S"</t>
  </si>
  <si>
    <t>Koszty bezpośrednie:</t>
  </si>
  <si>
    <t>Razem:</t>
  </si>
  <si>
    <t xml:space="preserve">Koszty ogólne do R+S         </t>
  </si>
  <si>
    <t xml:space="preserve">Zysk do R+S+Ko      </t>
  </si>
  <si>
    <t>KNR 2-31</t>
  </si>
  <si>
    <t>m2</t>
  </si>
  <si>
    <t xml:space="preserve">m2 - </t>
  </si>
  <si>
    <t>m3</t>
  </si>
  <si>
    <t xml:space="preserve">                I.</t>
  </si>
  <si>
    <t>Ogółem I :</t>
  </si>
  <si>
    <t>Wartość kosztorysu ogółem:</t>
  </si>
  <si>
    <t xml:space="preserve">Podatek VAT - 23% </t>
  </si>
  <si>
    <t>Wartość kosztorysu brutto:</t>
  </si>
  <si>
    <t>0102-05</t>
  </si>
  <si>
    <t xml:space="preserve">Koryta wykonane na chodnikach, </t>
  </si>
  <si>
    <t>w gruncie kat. II-IV, głęb. 10 cm</t>
  </si>
  <si>
    <t>0102-06</t>
  </si>
  <si>
    <t>w gruncie kat. II-IV</t>
  </si>
  <si>
    <t>- za dalsze 5 cm</t>
  </si>
  <si>
    <t>Asortymenty</t>
  </si>
  <si>
    <t>Jedn.</t>
  </si>
  <si>
    <t>Razem wartość robót netto:</t>
  </si>
  <si>
    <t>Podatek VAT - 23 %</t>
  </si>
  <si>
    <t>Ogółem wartość robót brutto:</t>
  </si>
  <si>
    <t>R - 0,1062 x 14,10</t>
  </si>
  <si>
    <t xml:space="preserve">                          Wyliczenie średnich jednostkowych cen robót</t>
  </si>
  <si>
    <t xml:space="preserve">                              na podstawie cen SEKOCENBUD-u</t>
  </si>
  <si>
    <t>Cena       w 2011 r.</t>
  </si>
  <si>
    <t xml:space="preserve">Cena       w 2012 r. </t>
  </si>
  <si>
    <t>Nawierzchnia</t>
  </si>
  <si>
    <t>Obrzeża</t>
  </si>
  <si>
    <t>Krawężniki</t>
  </si>
  <si>
    <t>Remont</t>
  </si>
  <si>
    <t>- (0,10)</t>
  </si>
  <si>
    <t xml:space="preserve">Koszty pośrednie do R+S         </t>
  </si>
  <si>
    <t xml:space="preserve">Zysk do R+S+Kp      </t>
  </si>
  <si>
    <t>Roboczogodzina</t>
  </si>
  <si>
    <t>Koszty pośrednie</t>
  </si>
  <si>
    <t>Zysk</t>
  </si>
  <si>
    <t>Materiały:</t>
  </si>
  <si>
    <t>Sprzęt:</t>
  </si>
  <si>
    <t>Przedmiar robót</t>
  </si>
  <si>
    <r>
      <t>Do wyceny robót przyjęto</t>
    </r>
    <r>
      <rPr>
        <sz val="11"/>
        <color theme="1"/>
        <rFont val="Czcionka tekstu podstawowego"/>
        <family val="2"/>
        <charset val="238"/>
      </rPr>
      <t xml:space="preserve"> składniki cenotwórcze (ceny roboczogodziny, materiałów,</t>
    </r>
  </si>
  <si>
    <t>sprzętu, wskaźnik kosztów pośrednich i wskaźnik zysku) w oparciu o wartości realne</t>
  </si>
  <si>
    <t>zastosowane w kosztorysach ofertowych do przetargów z lat poprzednich</t>
  </si>
  <si>
    <t xml:space="preserve">Cena       w 2013 r. </t>
  </si>
  <si>
    <t xml:space="preserve">Cena       w 2014 r. </t>
  </si>
  <si>
    <t>Spoinowanie</t>
  </si>
  <si>
    <t>Regulacja krawężników</t>
  </si>
  <si>
    <t>min</t>
  </si>
  <si>
    <t xml:space="preserve">K A L K U L A C J A   U P R O S Z C Z O N A </t>
  </si>
  <si>
    <t xml:space="preserve">Wskaźnik kosztów pośrednich - </t>
  </si>
  <si>
    <t xml:space="preserve">Wskaźnik zysku - </t>
  </si>
  <si>
    <t xml:space="preserve">Cena roboczogodziny - </t>
  </si>
  <si>
    <t>Nr
asort/
poz.</t>
  </si>
  <si>
    <t>Ilość
 jednostek</t>
  </si>
  <si>
    <t>Cena 
jednostk. (netto)
zł.</t>
  </si>
  <si>
    <t>Wartość
 pozycji
 (netto)
zł.</t>
  </si>
  <si>
    <t xml:space="preserve">Cena       w 2015 r. </t>
  </si>
  <si>
    <t xml:space="preserve">Cena       w 2016 r. </t>
  </si>
  <si>
    <t xml:space="preserve">Cena       w 2017 r. </t>
  </si>
  <si>
    <t>Cena wg kosztorysu 2018</t>
  </si>
  <si>
    <t>Cena średnia do przetargu z ostanich 5 lat</t>
  </si>
  <si>
    <t>cena  min</t>
  </si>
  <si>
    <t xml:space="preserve">                               oraz cen z przetargów z lat poprzednich</t>
  </si>
  <si>
    <t xml:space="preserve">                               do przetargu </t>
  </si>
  <si>
    <r>
      <t xml:space="preserve">oraz wydawnictwo </t>
    </r>
    <r>
      <rPr>
        <sz val="11"/>
        <color rgb="FF0070C0"/>
        <rFont val="Czcionka tekstu podstawowego"/>
        <charset val="238"/>
      </rPr>
      <t>SEKOCENBUD (I i II kwartał 2018 r.)</t>
    </r>
    <r>
      <rPr>
        <sz val="11"/>
        <color theme="1"/>
        <rFont val="Czcionka tekstu podstawowego"/>
        <family val="2"/>
        <charset val="238"/>
      </rPr>
      <t>.</t>
    </r>
  </si>
  <si>
    <t>K A L K U L A C J A     S Z C Z E G Ó Ł O W A</t>
  </si>
  <si>
    <t>szt.</t>
  </si>
  <si>
    <t>KNR 2-21</t>
  </si>
  <si>
    <t>Ziemia urodzajna</t>
  </si>
  <si>
    <t>I. Wykonanie nasadzeń zastępczych przy ul. Hallera</t>
  </si>
  <si>
    <t>Tarnowskie Góry, 08.10.2018 r.</t>
  </si>
  <si>
    <t>Woda</t>
  </si>
  <si>
    <t>Sznur konopny surowy</t>
  </si>
  <si>
    <t>kg</t>
  </si>
  <si>
    <t>jednostka</t>
  </si>
  <si>
    <t>0302-05</t>
  </si>
  <si>
    <t>Sadzenie drzew i krzewów liściastych</t>
  </si>
  <si>
    <t>form naturalnych na terenie płaskim</t>
  </si>
  <si>
    <t>Paliki drewniane iglaste</t>
  </si>
  <si>
    <t>0701-03</t>
  </si>
  <si>
    <t>Pielęgnacja drzew liściastych form</t>
  </si>
  <si>
    <t xml:space="preserve">       3 x 1,05 x 4,08</t>
  </si>
  <si>
    <t xml:space="preserve">       0,101 x 128</t>
  </si>
  <si>
    <t xml:space="preserve">       0,01 x 4,11</t>
  </si>
  <si>
    <t>Azofoska</t>
  </si>
  <si>
    <t>t</t>
  </si>
  <si>
    <t xml:space="preserve">       3 x 0,00004 x 4800</t>
  </si>
  <si>
    <t xml:space="preserve">       3 x 0,24 x 4,11</t>
  </si>
  <si>
    <t>R =  3 x 1,134 x 15,36</t>
  </si>
  <si>
    <t>-</t>
  </si>
  <si>
    <t>"Wykonanie nasadzeń zastępczych na działce nr 1724/88 w pasie drogowym                          ul. Hallera w Tarnowskich Górach"</t>
  </si>
  <si>
    <t>Klon Zwyczajny - odmiana kulista</t>
  </si>
  <si>
    <t xml:space="preserve">M = 1,05 x 160,00 </t>
  </si>
  <si>
    <t>M = 3 x 0,06 x 160,00</t>
  </si>
  <si>
    <t>naturalnych</t>
  </si>
  <si>
    <t>w gruncie kat. III z całkowitą zaprawa dołów.</t>
  </si>
  <si>
    <t>Klon Zwyczajny - odmiana kulista - 6 szt.</t>
  </si>
  <si>
    <t>o obwodzie min. 6 cm na wysokości 1,0 m</t>
  </si>
  <si>
    <t>Wykonanie nasadzeń zastępczych na działce nr 1724/88 w pasie drogowym ul. Hallera w Tarnowskich Górach</t>
  </si>
  <si>
    <t>Tarnowskie Góry,  08.10.2018 r.</t>
  </si>
  <si>
    <t>Sadzenie drzew i krzewów liściastych form naturalnych na terenie płaskim          w gruncie kat. III z całkowitą zaprawa dołów. Klon Zwyczajny - odmiana kulista - 6 szt. o obwodzie min. 6 cm na wysokości 1,0 m</t>
  </si>
  <si>
    <t>Pielęgnacja drzew liściastych form naturalnych</t>
  </si>
  <si>
    <t xml:space="preserve">KNR 2-21 0302-05          </t>
  </si>
  <si>
    <t>KNR 2-21 0701-03</t>
  </si>
  <si>
    <t>Sadzenie drzew i krzewów liściastych form naturalnych na terenie płaskim  w gruncie kat. III           z całkowitą zaprawa dołów. Klon Zwyczajny - odmiana kulista - 6 szt. o obwodzie min. 6 cm na wysokości 1,0 m. Pozycja obejmuje również osadzenie palików z przycięciem ( w ilości 3 szt./1 drzewo ) oraz przywiązanie drzewa.</t>
  </si>
  <si>
    <t>PRZEDMIAR ROBÓT</t>
  </si>
  <si>
    <t>"Wykonanie nasadzeń zastępczych w pasie drogowym  ul. Hallera w Tarnowskich Górach"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</si>
</sst>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zł&quot;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4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4"/>
      <name val="Arial"/>
      <family val="2"/>
      <charset val="238"/>
    </font>
    <font>
      <b/>
      <sz val="12"/>
      <name val="Times New Roman CE"/>
      <charset val="238"/>
    </font>
    <font>
      <sz val="12"/>
      <color rgb="FFFF0000"/>
      <name val="Times New Roman CE"/>
      <family val="1"/>
      <charset val="238"/>
    </font>
    <font>
      <b/>
      <sz val="12"/>
      <color rgb="FFFF0000"/>
      <name val="Times New Roman CE"/>
      <charset val="238"/>
    </font>
    <font>
      <sz val="11"/>
      <color rgb="FFFF0000"/>
      <name val="Czcionka tekstu podstawowego"/>
      <charset val="238"/>
    </font>
    <font>
      <sz val="12"/>
      <color rgb="FF0070C0"/>
      <name val="Times New Roman CE"/>
      <family val="1"/>
      <charset val="238"/>
    </font>
    <font>
      <sz val="11"/>
      <color rgb="FF0070C0"/>
      <name val="Czcionka tekstu podstawowego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22"/>
      <color rgb="FFC00000"/>
      <name val="Czcionka tekstu podstawowego"/>
      <family val="2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11" xfId="0" applyFont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/>
    <xf numFmtId="2" fontId="2" fillId="0" borderId="0" xfId="0" applyNumberFormat="1" applyFont="1" applyAlignment="1">
      <alignment horizontal="right"/>
    </xf>
    <xf numFmtId="0" fontId="8" fillId="0" borderId="0" xfId="0" applyFont="1"/>
    <xf numFmtId="2" fontId="2" fillId="0" borderId="0" xfId="0" applyNumberFormat="1" applyFont="1" applyBorder="1" applyAlignment="1">
      <alignment horizontal="right"/>
    </xf>
    <xf numFmtId="0" fontId="7" fillId="0" borderId="0" xfId="0" applyFont="1" applyBorder="1"/>
    <xf numFmtId="4" fontId="2" fillId="0" borderId="0" xfId="0" applyNumberFormat="1" applyFont="1" applyBorder="1"/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0" fontId="0" fillId="0" borderId="14" xfId="0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2" fontId="0" fillId="0" borderId="14" xfId="0" applyNumberFormat="1" applyBorder="1"/>
    <xf numFmtId="0" fontId="0" fillId="0" borderId="15" xfId="0" applyBorder="1"/>
    <xf numFmtId="2" fontId="0" fillId="0" borderId="14" xfId="0" quotePrefix="1" applyNumberFormat="1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1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/>
    <xf numFmtId="1" fontId="8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7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0" xfId="0" applyFont="1" applyBorder="1"/>
    <xf numFmtId="0" fontId="13" fillId="0" borderId="12" xfId="0" applyFont="1" applyBorder="1"/>
    <xf numFmtId="0" fontId="13" fillId="0" borderId="5" xfId="0" applyFont="1" applyBorder="1" applyAlignment="1">
      <alignment horizontal="center"/>
    </xf>
    <xf numFmtId="4" fontId="13" fillId="0" borderId="5" xfId="0" applyNumberFormat="1" applyFont="1" applyBorder="1" applyAlignment="1">
      <alignment horizontal="right"/>
    </xf>
    <xf numFmtId="4" fontId="13" fillId="0" borderId="5" xfId="0" applyNumberFormat="1" applyFont="1" applyBorder="1"/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/>
    <xf numFmtId="0" fontId="13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3" fillId="0" borderId="9" xfId="0" applyFont="1" applyBorder="1"/>
    <xf numFmtId="0" fontId="13" fillId="0" borderId="10" xfId="0" applyFont="1" applyBorder="1"/>
    <xf numFmtId="1" fontId="13" fillId="0" borderId="0" xfId="0" applyNumberFormat="1" applyFont="1" applyBorder="1"/>
    <xf numFmtId="0" fontId="13" fillId="0" borderId="7" xfId="0" applyFont="1" applyBorder="1"/>
    <xf numFmtId="0" fontId="14" fillId="0" borderId="14" xfId="0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7" xfId="0" applyFont="1" applyBorder="1" applyAlignment="1">
      <alignment horizontal="center"/>
    </xf>
    <xf numFmtId="4" fontId="13" fillId="0" borderId="7" xfId="0" applyNumberFormat="1" applyFont="1" applyBorder="1" applyAlignment="1">
      <alignment horizontal="right"/>
    </xf>
    <xf numFmtId="4" fontId="14" fillId="0" borderId="7" xfId="0" applyNumberFormat="1" applyFont="1" applyBorder="1"/>
    <xf numFmtId="4" fontId="13" fillId="0" borderId="7" xfId="0" applyNumberFormat="1" applyFont="1" applyBorder="1"/>
    <xf numFmtId="0" fontId="13" fillId="0" borderId="11" xfId="0" applyFont="1" applyBorder="1"/>
    <xf numFmtId="0" fontId="13" fillId="0" borderId="11" xfId="0" applyFont="1" applyBorder="1" applyAlignment="1">
      <alignment horizontal="right"/>
    </xf>
    <xf numFmtId="1" fontId="13" fillId="0" borderId="0" xfId="0" applyNumberFormat="1" applyFont="1" applyBorder="1" applyAlignment="1">
      <alignment horizontal="left"/>
    </xf>
    <xf numFmtId="4" fontId="13" fillId="0" borderId="0" xfId="0" applyNumberFormat="1" applyFont="1" applyBorder="1" applyAlignment="1">
      <alignment horizontal="left"/>
    </xf>
    <xf numFmtId="0" fontId="13" fillId="0" borderId="8" xfId="0" applyFont="1" applyBorder="1"/>
    <xf numFmtId="0" fontId="14" fillId="0" borderId="13" xfId="0" applyFont="1" applyBorder="1"/>
    <xf numFmtId="0" fontId="13" fillId="0" borderId="11" xfId="0" quotePrefix="1" applyFont="1" applyBorder="1"/>
    <xf numFmtId="4" fontId="13" fillId="0" borderId="0" xfId="0" applyNumberFormat="1" applyFont="1" applyBorder="1"/>
    <xf numFmtId="0" fontId="13" fillId="0" borderId="0" xfId="0" quotePrefix="1" applyFont="1" applyBorder="1"/>
    <xf numFmtId="1" fontId="15" fillId="0" borderId="0" xfId="0" applyNumberFormat="1" applyFont="1" applyBorder="1" applyAlignment="1">
      <alignment horizontal="left"/>
    </xf>
    <xf numFmtId="0" fontId="13" fillId="0" borderId="0" xfId="0" applyFont="1"/>
    <xf numFmtId="0" fontId="14" fillId="0" borderId="0" xfId="0" applyFont="1" applyBorder="1"/>
    <xf numFmtId="2" fontId="13" fillId="0" borderId="0" xfId="0" applyNumberFormat="1" applyFont="1" applyBorder="1" applyAlignment="1">
      <alignment horizontal="right"/>
    </xf>
    <xf numFmtId="2" fontId="13" fillId="0" borderId="0" xfId="0" applyNumberFormat="1" applyFont="1" applyBorder="1"/>
    <xf numFmtId="2" fontId="16" fillId="0" borderId="12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right"/>
    </xf>
    <xf numFmtId="2" fontId="16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0" fillId="0" borderId="17" xfId="0" applyBorder="1"/>
    <xf numFmtId="0" fontId="0" fillId="0" borderId="19" xfId="0" applyBorder="1" applyAlignment="1">
      <alignment horizontal="center" vertical="top"/>
    </xf>
    <xf numFmtId="4" fontId="0" fillId="0" borderId="18" xfId="0" applyNumberFormat="1" applyBorder="1"/>
    <xf numFmtId="0" fontId="0" fillId="0" borderId="21" xfId="0" applyBorder="1"/>
    <xf numFmtId="0" fontId="0" fillId="0" borderId="22" xfId="0" applyBorder="1"/>
    <xf numFmtId="2" fontId="0" fillId="0" borderId="22" xfId="0" applyNumberFormat="1" applyBorder="1"/>
    <xf numFmtId="0" fontId="0" fillId="0" borderId="23" xfId="0" applyBorder="1"/>
    <xf numFmtId="4" fontId="5" fillId="0" borderId="18" xfId="0" applyNumberFormat="1" applyFont="1" applyBorder="1"/>
    <xf numFmtId="4" fontId="5" fillId="0" borderId="24" xfId="0" applyNumberFormat="1" applyFont="1" applyBorder="1"/>
    <xf numFmtId="0" fontId="5" fillId="0" borderId="14" xfId="0" applyFont="1" applyBorder="1"/>
    <xf numFmtId="0" fontId="0" fillId="0" borderId="25" xfId="0" applyBorder="1" applyAlignment="1">
      <alignment horizontal="center" vertical="top"/>
    </xf>
    <xf numFmtId="0" fontId="0" fillId="0" borderId="7" xfId="0" applyBorder="1" applyAlignment="1">
      <alignment vertical="top" wrapText="1"/>
    </xf>
    <xf numFmtId="165" fontId="17" fillId="0" borderId="0" xfId="0" applyNumberFormat="1" applyFont="1"/>
    <xf numFmtId="10" fontId="17" fillId="0" borderId="0" xfId="0" applyNumberFormat="1" applyFont="1"/>
    <xf numFmtId="165" fontId="5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4" fontId="0" fillId="0" borderId="16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0" fontId="0" fillId="0" borderId="33" xfId="0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0" fontId="13" fillId="0" borderId="13" xfId="0" applyFont="1" applyFill="1" applyBorder="1"/>
    <xf numFmtId="0" fontId="13" fillId="0" borderId="1" xfId="0" applyFont="1" applyFill="1" applyBorder="1"/>
    <xf numFmtId="0" fontId="14" fillId="0" borderId="2" xfId="0" applyFont="1" applyFill="1" applyBorder="1" applyAlignment="1">
      <alignment horizontal="right"/>
    </xf>
    <xf numFmtId="0" fontId="13" fillId="0" borderId="4" xfId="0" applyFont="1" applyFill="1" applyBorder="1"/>
    <xf numFmtId="0" fontId="13" fillId="0" borderId="3" xfId="0" applyFont="1" applyFill="1" applyBorder="1"/>
    <xf numFmtId="0" fontId="13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/>
    <xf numFmtId="4" fontId="13" fillId="0" borderId="1" xfId="0" applyNumberFormat="1" applyFont="1" applyFill="1" applyBorder="1"/>
    <xf numFmtId="4" fontId="14" fillId="0" borderId="0" xfId="0" applyNumberFormat="1" applyFont="1" applyBorder="1" applyAlignment="1"/>
    <xf numFmtId="4" fontId="14" fillId="0" borderId="0" xfId="0" quotePrefix="1" applyNumberFormat="1" applyFont="1" applyBorder="1" applyAlignment="1"/>
    <xf numFmtId="0" fontId="7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20" fillId="2" borderId="0" xfId="0" applyFont="1" applyFill="1" applyAlignment="1">
      <alignment horizontal="center" vertical="top"/>
    </xf>
    <xf numFmtId="0" fontId="5" fillId="0" borderId="22" xfId="0" applyFont="1" applyBorder="1" applyAlignment="1"/>
    <xf numFmtId="3" fontId="0" fillId="0" borderId="33" xfId="0" applyNumberFormat="1" applyFill="1" applyBorder="1" applyProtection="1"/>
    <xf numFmtId="3" fontId="0" fillId="0" borderId="1" xfId="0" applyNumberFormat="1" applyFill="1" applyBorder="1" applyProtection="1"/>
    <xf numFmtId="0" fontId="0" fillId="0" borderId="32" xfId="0" applyFill="1" applyBorder="1" applyAlignment="1" applyProtection="1">
      <alignment horizontal="center" vertical="top"/>
      <protection locked="0"/>
    </xf>
    <xf numFmtId="0" fontId="0" fillId="0" borderId="19" xfId="0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2" fillId="0" borderId="0" xfId="0" applyFont="1" applyBorder="1" applyProtection="1">
      <protection locked="0"/>
    </xf>
    <xf numFmtId="2" fontId="11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2" fontId="2" fillId="0" borderId="0" xfId="0" applyNumberFormat="1" applyFont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center"/>
      <protection hidden="1"/>
    </xf>
    <xf numFmtId="4" fontId="0" fillId="0" borderId="20" xfId="0" applyNumberFormat="1" applyBorder="1" applyAlignment="1" applyProtection="1">
      <alignment horizontal="center"/>
      <protection hidden="1"/>
    </xf>
    <xf numFmtId="4" fontId="0" fillId="0" borderId="34" xfId="0" applyNumberFormat="1" applyFill="1" applyBorder="1" applyProtection="1"/>
    <xf numFmtId="4" fontId="0" fillId="0" borderId="20" xfId="0" applyNumberFormat="1" applyFill="1" applyBorder="1" applyProtection="1"/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2" fontId="2" fillId="0" borderId="0" xfId="0" quotePrefix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2" fontId="21" fillId="0" borderId="7" xfId="0" applyNumberFormat="1" applyFont="1" applyFill="1" applyBorder="1" applyAlignment="1">
      <alignment horizontal="center"/>
    </xf>
    <xf numFmtId="2" fontId="0" fillId="0" borderId="33" xfId="0" applyNumberForma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4" fontId="7" fillId="0" borderId="0" xfId="0" quotePrefix="1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view="pageBreakPreview" zoomScale="85" zoomScaleNormal="100" zoomScaleSheetLayoutView="85" workbookViewId="0">
      <selection activeCell="F9" sqref="F9"/>
    </sheetView>
  </sheetViews>
  <sheetFormatPr defaultRowHeight="14.25"/>
  <cols>
    <col min="1" max="1" width="3.5" customWidth="1"/>
    <col min="2" max="2" width="7.5" customWidth="1"/>
    <col min="3" max="3" width="23.375" customWidth="1"/>
    <col min="4" max="4" width="42.75" customWidth="1"/>
    <col min="5" max="5" width="11.75" bestFit="1" customWidth="1"/>
    <col min="6" max="6" width="13.625" customWidth="1"/>
    <col min="7" max="7" width="11.875" style="20" customWidth="1"/>
    <col min="8" max="8" width="15.625" customWidth="1"/>
  </cols>
  <sheetData>
    <row r="1" spans="2:9" ht="18" customHeight="1"/>
    <row r="2" spans="2:9" ht="15.75">
      <c r="B2" s="1"/>
      <c r="C2" s="1"/>
      <c r="D2" s="1"/>
      <c r="E2" s="1"/>
      <c r="F2" s="1"/>
      <c r="G2" s="1"/>
      <c r="H2" s="1"/>
      <c r="I2" s="2"/>
    </row>
    <row r="3" spans="2:9" ht="15.75">
      <c r="B3" s="1"/>
      <c r="C3" s="1"/>
      <c r="D3" s="1"/>
      <c r="E3" s="1"/>
      <c r="F3" s="1"/>
      <c r="G3" s="1"/>
      <c r="H3" s="1"/>
      <c r="I3" s="2"/>
    </row>
    <row r="4" spans="2:9" ht="15.75">
      <c r="B4" s="1"/>
      <c r="C4" s="1"/>
      <c r="D4" s="1"/>
      <c r="E4" s="1"/>
      <c r="F4" s="1"/>
      <c r="G4" s="1"/>
      <c r="H4" s="1"/>
      <c r="I4" s="2"/>
    </row>
    <row r="5" spans="2:9" ht="15.75">
      <c r="B5" s="1"/>
      <c r="C5" s="1"/>
      <c r="D5" s="1"/>
      <c r="E5" s="1"/>
      <c r="F5" s="1"/>
      <c r="G5" s="1"/>
      <c r="H5" s="1"/>
      <c r="I5" s="2"/>
    </row>
    <row r="6" spans="2:9" ht="15.75">
      <c r="B6" s="1"/>
      <c r="C6" s="1"/>
      <c r="D6" s="1"/>
      <c r="E6" s="1"/>
      <c r="F6" s="1"/>
      <c r="G6" s="1"/>
      <c r="H6" s="1"/>
      <c r="I6" s="2"/>
    </row>
    <row r="7" spans="2:9" ht="18">
      <c r="B7" s="1"/>
      <c r="C7" s="1"/>
      <c r="D7" s="9"/>
      <c r="E7" s="1"/>
      <c r="F7" s="1"/>
      <c r="G7" s="1"/>
      <c r="H7" s="1"/>
      <c r="I7" s="2"/>
    </row>
    <row r="8" spans="2:9" ht="15.75">
      <c r="B8" s="1"/>
      <c r="C8" s="1"/>
      <c r="D8" s="1"/>
      <c r="E8" s="1"/>
      <c r="F8" s="1"/>
      <c r="G8" s="1"/>
      <c r="H8" s="1"/>
      <c r="I8" s="2"/>
    </row>
    <row r="9" spans="2:9" ht="15.75">
      <c r="B9" s="1"/>
      <c r="C9" s="1"/>
      <c r="D9" s="1"/>
      <c r="E9" s="1"/>
      <c r="F9" s="1"/>
      <c r="G9" s="1"/>
      <c r="H9" s="1"/>
      <c r="I9" s="2"/>
    </row>
    <row r="10" spans="2:9" ht="15.75">
      <c r="B10" s="1"/>
      <c r="C10" s="1"/>
      <c r="D10" s="1"/>
      <c r="E10" s="1"/>
      <c r="F10" s="1"/>
      <c r="G10" s="1"/>
      <c r="H10" s="1"/>
      <c r="I10" s="2"/>
    </row>
    <row r="11" spans="2:9" ht="18">
      <c r="B11" s="178" t="s">
        <v>116</v>
      </c>
      <c r="C11" s="178"/>
      <c r="D11" s="178"/>
      <c r="E11" s="178"/>
      <c r="F11" s="178"/>
      <c r="G11" s="1"/>
      <c r="H11" s="1"/>
      <c r="I11" s="2"/>
    </row>
    <row r="12" spans="2:9" ht="15.75">
      <c r="B12" s="1"/>
      <c r="C12" s="1"/>
      <c r="D12" s="1"/>
      <c r="E12" s="1"/>
      <c r="F12" s="1"/>
      <c r="G12" s="1"/>
      <c r="H12" s="1"/>
      <c r="I12" s="2"/>
    </row>
    <row r="13" spans="2:9" ht="15.75">
      <c r="B13" s="1"/>
      <c r="C13" s="1"/>
      <c r="D13" s="1"/>
      <c r="E13" s="1"/>
      <c r="F13" s="1"/>
      <c r="G13" s="1"/>
      <c r="H13" s="1"/>
      <c r="I13" s="2"/>
    </row>
    <row r="14" spans="2:9" ht="15.75">
      <c r="B14" s="1"/>
      <c r="C14" s="1"/>
      <c r="D14" s="1"/>
      <c r="E14" s="1"/>
      <c r="F14" s="1"/>
      <c r="G14" s="1"/>
      <c r="H14" s="1"/>
      <c r="I14" s="2"/>
    </row>
    <row r="15" spans="2:9" ht="43.5" customHeight="1">
      <c r="B15" s="182" t="s">
        <v>117</v>
      </c>
      <c r="C15" s="182"/>
      <c r="D15" s="182"/>
      <c r="E15" s="182"/>
      <c r="F15" s="182"/>
      <c r="G15" s="1"/>
      <c r="H15" s="1"/>
      <c r="I15" s="2"/>
    </row>
    <row r="16" spans="2:9" ht="18">
      <c r="B16" s="1"/>
      <c r="C16" s="4"/>
      <c r="D16" s="4"/>
      <c r="F16" s="20"/>
      <c r="G16"/>
      <c r="I16" s="2"/>
    </row>
    <row r="17" spans="2:9" ht="41.25" customHeight="1">
      <c r="B17" s="180"/>
      <c r="C17" s="181"/>
      <c r="D17" s="181"/>
      <c r="E17" s="181"/>
      <c r="F17" s="181"/>
      <c r="G17" s="1"/>
      <c r="H17" s="1"/>
      <c r="I17" s="2"/>
    </row>
    <row r="18" spans="2:9" ht="15.75">
      <c r="B18" s="1"/>
      <c r="C18" s="1"/>
      <c r="D18" s="1"/>
      <c r="E18" s="1"/>
      <c r="F18" s="1"/>
      <c r="G18" s="1"/>
      <c r="H18" s="1"/>
      <c r="I18" s="2"/>
    </row>
    <row r="19" spans="2:9" ht="15.75">
      <c r="B19" s="1"/>
      <c r="C19" s="1"/>
      <c r="D19" s="1"/>
      <c r="E19" s="1"/>
      <c r="F19" s="1"/>
      <c r="G19" s="1"/>
      <c r="H19" s="1"/>
      <c r="I19" s="2"/>
    </row>
    <row r="20" spans="2:9" ht="15.75">
      <c r="B20" s="1"/>
      <c r="C20" s="1"/>
      <c r="D20" s="1"/>
      <c r="E20" s="1"/>
      <c r="F20" s="1"/>
      <c r="G20" s="1"/>
      <c r="H20" s="1"/>
      <c r="I20" s="2"/>
    </row>
    <row r="21" spans="2:9" ht="15.75">
      <c r="B21" s="1"/>
      <c r="C21" s="1"/>
      <c r="D21" s="1"/>
      <c r="E21" s="1"/>
      <c r="F21" s="1"/>
      <c r="G21" s="1"/>
      <c r="H21" s="1"/>
      <c r="I21" s="2"/>
    </row>
    <row r="22" spans="2:9" ht="15.75">
      <c r="B22" s="1"/>
      <c r="C22" s="5"/>
      <c r="D22" s="1"/>
      <c r="E22" s="1"/>
      <c r="F22" s="1"/>
      <c r="G22" s="1"/>
      <c r="H22" s="1"/>
      <c r="I22" s="2"/>
    </row>
    <row r="23" spans="2:9" ht="15.75">
      <c r="B23" s="1"/>
      <c r="C23" s="6"/>
      <c r="D23" s="1"/>
      <c r="E23" s="1"/>
      <c r="F23" s="1"/>
      <c r="G23" s="1"/>
      <c r="H23" s="1"/>
      <c r="I23" s="2"/>
    </row>
    <row r="24" spans="2:9" ht="15.75">
      <c r="B24" s="1"/>
      <c r="C24" s="6"/>
      <c r="D24" s="1"/>
      <c r="E24" s="1"/>
      <c r="F24" s="1"/>
      <c r="G24" s="1"/>
      <c r="H24" s="1"/>
      <c r="I24" s="2"/>
    </row>
    <row r="25" spans="2:9" ht="15.75">
      <c r="B25" s="1"/>
      <c r="C25" s="6"/>
      <c r="D25" s="1"/>
      <c r="E25" s="1"/>
      <c r="F25" s="1"/>
      <c r="G25" s="1"/>
      <c r="H25" s="1"/>
      <c r="I25" s="2"/>
    </row>
    <row r="26" spans="2:9" ht="15.75">
      <c r="B26" s="1"/>
      <c r="C26" s="6"/>
      <c r="D26" s="1"/>
      <c r="E26" s="1"/>
      <c r="F26" s="1"/>
      <c r="G26" s="1"/>
      <c r="H26" s="1"/>
      <c r="I26" s="2"/>
    </row>
    <row r="27" spans="2:9" ht="15.75">
      <c r="B27" s="1"/>
      <c r="C27" s="6"/>
      <c r="D27" s="1"/>
      <c r="E27" s="1"/>
      <c r="F27" s="1"/>
      <c r="G27" s="1"/>
      <c r="H27" s="1"/>
      <c r="I27" s="2"/>
    </row>
    <row r="28" spans="2:9" ht="15.75">
      <c r="B28" s="1"/>
      <c r="C28" s="6"/>
      <c r="D28" s="1"/>
      <c r="E28" s="1"/>
      <c r="F28" s="1"/>
      <c r="G28" s="1"/>
      <c r="H28" s="1"/>
      <c r="I28" s="2"/>
    </row>
    <row r="29" spans="2:9" ht="15.75">
      <c r="B29" s="1"/>
      <c r="C29" s="6"/>
      <c r="D29" s="1"/>
      <c r="E29" s="1"/>
      <c r="F29" s="1"/>
      <c r="G29" s="1"/>
      <c r="H29" s="1"/>
      <c r="I29" s="2"/>
    </row>
    <row r="30" spans="2:9" ht="15.75">
      <c r="B30" s="1"/>
      <c r="C30" s="104"/>
      <c r="D30" s="123"/>
      <c r="F30" s="1"/>
      <c r="G30" s="1"/>
      <c r="H30" s="1"/>
      <c r="I30" s="2"/>
    </row>
    <row r="31" spans="2:9" ht="15.75">
      <c r="B31" s="1"/>
      <c r="D31" s="1"/>
      <c r="E31" s="105"/>
      <c r="F31" s="1"/>
      <c r="G31" s="1"/>
      <c r="H31" s="1"/>
      <c r="I31" s="2"/>
    </row>
    <row r="32" spans="2:9" ht="15.75">
      <c r="B32" s="1"/>
      <c r="C32" s="103"/>
      <c r="D32" s="122"/>
      <c r="F32" s="1"/>
      <c r="G32" s="1"/>
      <c r="H32" s="1"/>
      <c r="I32" s="2"/>
    </row>
    <row r="33" spans="2:9" ht="15.75">
      <c r="B33" s="1"/>
      <c r="C33" s="7"/>
      <c r="D33" s="1"/>
      <c r="E33" s="104"/>
      <c r="F33" s="1"/>
      <c r="G33" s="1"/>
      <c r="H33" s="1"/>
      <c r="I33" s="2"/>
    </row>
    <row r="34" spans="2:9" ht="15.75" customHeight="1">
      <c r="B34" s="1"/>
      <c r="C34" s="107"/>
      <c r="D34" s="179"/>
      <c r="E34" s="179"/>
      <c r="F34" s="106"/>
      <c r="G34" s="1"/>
      <c r="H34" s="1"/>
      <c r="I34" s="2"/>
    </row>
    <row r="35" spans="2:9" ht="15.75">
      <c r="B35" s="1"/>
      <c r="C35" s="8"/>
      <c r="D35" s="179"/>
      <c r="E35" s="179"/>
      <c r="F35" s="1"/>
      <c r="G35" s="1"/>
      <c r="H35" s="1"/>
      <c r="I35" s="2"/>
    </row>
    <row r="36" spans="2:9" ht="15.75">
      <c r="B36" s="1"/>
      <c r="C36" s="3"/>
      <c r="D36" s="1"/>
      <c r="E36" s="1"/>
      <c r="F36" s="1"/>
      <c r="G36" s="1"/>
      <c r="H36" s="1"/>
      <c r="I36" s="2"/>
    </row>
    <row r="37" spans="2:9" ht="15.75">
      <c r="B37" s="1"/>
      <c r="C37" s="3"/>
      <c r="D37" s="1"/>
      <c r="E37" s="1"/>
      <c r="F37" s="1"/>
      <c r="G37" s="1"/>
      <c r="H37" s="1"/>
      <c r="I37" s="2"/>
    </row>
    <row r="38" spans="2:9" ht="15.75">
      <c r="B38" s="1"/>
      <c r="C38" s="3"/>
      <c r="D38" s="1"/>
      <c r="E38" s="14"/>
      <c r="F38" s="1"/>
      <c r="G38" s="14"/>
      <c r="H38" s="1"/>
      <c r="I38" s="2"/>
    </row>
    <row r="39" spans="2:9" ht="15.75">
      <c r="B39" s="1"/>
      <c r="C39" s="1"/>
      <c r="D39" s="1"/>
      <c r="E39" s="1"/>
      <c r="F39" s="1"/>
      <c r="G39" s="1"/>
      <c r="H39" s="1"/>
      <c r="I39" s="2"/>
    </row>
    <row r="40" spans="2:9" ht="15.75">
      <c r="B40" s="1"/>
      <c r="C40" s="1"/>
      <c r="D40" s="16"/>
      <c r="E40" s="1"/>
      <c r="F40" s="1"/>
      <c r="G40" s="1"/>
      <c r="H40" s="1"/>
      <c r="I40" s="2"/>
    </row>
    <row r="41" spans="2:9" ht="15.75">
      <c r="B41" s="1"/>
      <c r="C41" s="1"/>
      <c r="D41" s="16"/>
      <c r="E41" s="1"/>
      <c r="F41" s="1"/>
      <c r="G41" s="1"/>
      <c r="H41" s="1"/>
      <c r="I41" s="2"/>
    </row>
    <row r="42" spans="2:9" ht="15.75">
      <c r="B42" s="1"/>
      <c r="C42" s="1"/>
      <c r="D42" s="1"/>
      <c r="E42" s="1"/>
      <c r="F42" s="1"/>
      <c r="G42" s="1"/>
      <c r="H42" s="1"/>
      <c r="I42" s="2"/>
    </row>
    <row r="43" spans="2:9" ht="15.75">
      <c r="B43" s="1"/>
      <c r="C43" s="1"/>
      <c r="D43" s="1"/>
      <c r="E43" s="1"/>
      <c r="F43" s="1"/>
      <c r="G43" s="1"/>
      <c r="H43" s="1"/>
      <c r="I43" s="2"/>
    </row>
    <row r="44" spans="2:9" ht="15.75">
      <c r="B44" s="1"/>
      <c r="C44" s="1"/>
      <c r="D44" s="1"/>
      <c r="E44" s="1"/>
      <c r="F44" s="1"/>
      <c r="G44" s="1"/>
      <c r="H44" s="1"/>
      <c r="I44" s="2"/>
    </row>
    <row r="45" spans="2:9" ht="15.75">
      <c r="B45" s="1"/>
      <c r="C45" s="1"/>
      <c r="D45" s="1"/>
      <c r="E45" s="1"/>
      <c r="F45" s="1"/>
      <c r="G45" s="1"/>
      <c r="H45" s="1"/>
      <c r="I45" s="2"/>
    </row>
    <row r="46" spans="2:9" ht="15.75">
      <c r="B46" s="1"/>
      <c r="C46" s="32"/>
      <c r="D46" s="1"/>
      <c r="E46" s="1"/>
      <c r="F46" s="1"/>
      <c r="G46" s="1"/>
      <c r="H46" s="1"/>
      <c r="I46" s="2"/>
    </row>
    <row r="47" spans="2:9" ht="15.75">
      <c r="B47" s="1"/>
      <c r="C47" s="1"/>
      <c r="D47" s="1"/>
      <c r="E47" s="1"/>
      <c r="F47" s="1"/>
      <c r="G47" s="1"/>
      <c r="H47" s="1"/>
      <c r="I47" s="2"/>
    </row>
    <row r="48" spans="2:9" ht="15.75">
      <c r="B48" s="1"/>
      <c r="C48" s="1"/>
      <c r="D48" s="124" t="s">
        <v>50</v>
      </c>
      <c r="E48" s="1"/>
      <c r="F48" s="1"/>
      <c r="G48" s="31"/>
    </row>
    <row r="49" spans="2:8" ht="16.5" thickBot="1">
      <c r="B49" s="1"/>
      <c r="C49" s="1"/>
      <c r="D49" s="1"/>
      <c r="E49" s="1"/>
      <c r="F49" s="1"/>
      <c r="G49" s="31"/>
    </row>
    <row r="50" spans="2:8" ht="45.75" thickBot="1">
      <c r="B50" s="129" t="s">
        <v>63</v>
      </c>
      <c r="C50" s="126" t="s">
        <v>2</v>
      </c>
      <c r="D50" s="127" t="s">
        <v>28</v>
      </c>
      <c r="E50" s="126" t="s">
        <v>29</v>
      </c>
      <c r="F50" s="128" t="s">
        <v>64</v>
      </c>
      <c r="G50" s="31"/>
      <c r="H50" s="152"/>
    </row>
    <row r="51" spans="2:8" ht="102" customHeight="1">
      <c r="B51" s="118">
        <v>1</v>
      </c>
      <c r="C51" s="119" t="s">
        <v>113</v>
      </c>
      <c r="D51" s="119" t="s">
        <v>115</v>
      </c>
      <c r="E51" s="23" t="s">
        <v>77</v>
      </c>
      <c r="F51" s="165">
        <v>6</v>
      </c>
      <c r="G51" s="125"/>
      <c r="H51" s="153"/>
    </row>
    <row r="52" spans="2:8" ht="45" customHeight="1">
      <c r="B52" s="109">
        <v>2</v>
      </c>
      <c r="C52" s="24" t="s">
        <v>114</v>
      </c>
      <c r="D52" s="24" t="s">
        <v>112</v>
      </c>
      <c r="E52" s="25" t="s">
        <v>77</v>
      </c>
      <c r="F52" s="166">
        <v>6</v>
      </c>
      <c r="G52" s="125"/>
    </row>
  </sheetData>
  <mergeCells count="4">
    <mergeCell ref="B11:F11"/>
    <mergeCell ref="D34:E35"/>
    <mergeCell ref="B17:F17"/>
    <mergeCell ref="B15:F15"/>
  </mergeCells>
  <pageMargins left="0.7" right="0.7" top="0.75" bottom="0.75" header="0.3" footer="0.3"/>
  <pageSetup paperSize="9" scale="81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44"/>
  <sheetViews>
    <sheetView view="pageBreakPreview" topLeftCell="A7" zoomScale="85" zoomScaleNormal="70" zoomScaleSheetLayoutView="85" workbookViewId="0">
      <selection activeCell="C41" sqref="C41"/>
    </sheetView>
  </sheetViews>
  <sheetFormatPr defaultRowHeight="14.25"/>
  <cols>
    <col min="1" max="1" width="5.5" customWidth="1"/>
    <col min="2" max="2" width="7" customWidth="1"/>
    <col min="3" max="3" width="36.625" customWidth="1"/>
    <col min="4" max="4" width="6.375" customWidth="1"/>
    <col min="5" max="5" width="10.375" style="20" customWidth="1"/>
    <col min="6" max="6" width="11.125" customWidth="1"/>
    <col min="7" max="7" width="10.625" customWidth="1"/>
    <col min="8" max="8" width="11.875" style="20" customWidth="1"/>
  </cols>
  <sheetData>
    <row r="1" spans="2:10" ht="15.75">
      <c r="B1" s="1"/>
      <c r="C1" s="1"/>
      <c r="D1" s="1"/>
      <c r="E1" s="1"/>
      <c r="F1" s="1"/>
      <c r="G1" s="1"/>
      <c r="H1" s="15"/>
      <c r="I1" s="2"/>
      <c r="J1" s="2"/>
    </row>
    <row r="2" spans="2:10" ht="15.75">
      <c r="B2" s="1"/>
      <c r="C2" s="1"/>
      <c r="D2" s="1"/>
      <c r="E2" s="1"/>
      <c r="F2" s="1"/>
      <c r="G2" s="1"/>
      <c r="H2" s="15"/>
      <c r="I2" s="2"/>
      <c r="J2" s="2"/>
    </row>
    <row r="3" spans="2:10" ht="15.75">
      <c r="B3" s="1"/>
      <c r="C3" s="1"/>
      <c r="D3" s="1"/>
      <c r="E3" s="1"/>
      <c r="F3" s="1"/>
      <c r="G3" s="1"/>
      <c r="H3" s="15"/>
      <c r="I3" s="2"/>
      <c r="J3" s="2"/>
    </row>
    <row r="4" spans="2:10" ht="15.75">
      <c r="B4" s="1"/>
      <c r="C4" s="1"/>
      <c r="D4" s="1"/>
      <c r="E4" s="1"/>
      <c r="F4" s="1"/>
      <c r="G4" s="1"/>
      <c r="H4" s="15"/>
      <c r="I4" s="2"/>
      <c r="J4" s="2"/>
    </row>
    <row r="5" spans="2:10" ht="15.75">
      <c r="B5" s="1"/>
      <c r="C5" s="1"/>
      <c r="D5" s="1"/>
      <c r="E5" s="1"/>
      <c r="F5" s="1"/>
      <c r="G5" s="1"/>
      <c r="H5" s="15"/>
      <c r="I5" s="2"/>
      <c r="J5" s="2"/>
    </row>
    <row r="6" spans="2:10" ht="18">
      <c r="B6" s="1"/>
      <c r="C6" s="9"/>
      <c r="D6" s="1"/>
      <c r="E6" s="1"/>
      <c r="F6" s="1"/>
      <c r="G6" s="1"/>
      <c r="H6" s="15"/>
      <c r="I6" s="2"/>
      <c r="J6" s="2"/>
    </row>
    <row r="7" spans="2:10" ht="15.75">
      <c r="B7" s="1"/>
      <c r="C7" s="1"/>
      <c r="D7" s="1"/>
      <c r="E7" s="1"/>
      <c r="F7" s="1"/>
      <c r="G7" s="1"/>
      <c r="H7" s="15"/>
      <c r="I7" s="2"/>
      <c r="J7" s="2"/>
    </row>
    <row r="8" spans="2:10" ht="15.75">
      <c r="B8" s="1"/>
      <c r="C8" s="1"/>
      <c r="D8" s="1"/>
      <c r="E8" s="1"/>
      <c r="F8" s="1"/>
      <c r="G8" s="1"/>
      <c r="H8" s="15"/>
      <c r="I8" s="2"/>
      <c r="J8" s="2"/>
    </row>
    <row r="9" spans="2:10" ht="15.75">
      <c r="B9" s="1"/>
      <c r="C9" s="1"/>
      <c r="D9" s="1"/>
      <c r="E9" s="1"/>
      <c r="F9" s="1"/>
      <c r="G9" s="1"/>
      <c r="H9" s="15"/>
      <c r="I9" s="2"/>
      <c r="J9" s="2"/>
    </row>
    <row r="10" spans="2:10" ht="18">
      <c r="B10" s="184" t="s">
        <v>59</v>
      </c>
      <c r="C10" s="184"/>
      <c r="D10" s="184"/>
      <c r="E10" s="184"/>
      <c r="F10" s="184"/>
      <c r="G10" s="184"/>
      <c r="H10" s="15"/>
      <c r="I10" s="2"/>
      <c r="J10" s="2"/>
    </row>
    <row r="11" spans="2:10" ht="15.75">
      <c r="B11" s="1"/>
      <c r="C11" s="1"/>
      <c r="D11" s="1"/>
      <c r="E11" s="1"/>
      <c r="F11" s="1"/>
      <c r="G11" s="1"/>
      <c r="H11" s="15"/>
      <c r="I11" s="2"/>
      <c r="J11" s="2"/>
    </row>
    <row r="12" spans="2:10" ht="15.75">
      <c r="B12" s="1"/>
      <c r="C12" s="1"/>
      <c r="D12" s="1"/>
      <c r="E12" s="1"/>
      <c r="F12" s="1"/>
      <c r="G12" s="1"/>
      <c r="H12" s="15"/>
      <c r="I12" s="2"/>
      <c r="J12" s="2"/>
    </row>
    <row r="13" spans="2:10" ht="15.75">
      <c r="B13" s="1"/>
      <c r="C13" s="1"/>
      <c r="D13" s="1"/>
      <c r="E13" s="1"/>
      <c r="F13" s="1"/>
      <c r="G13" s="1"/>
      <c r="H13" s="15"/>
      <c r="I13" s="2"/>
      <c r="J13" s="2"/>
    </row>
    <row r="14" spans="2:10" ht="38.25" customHeight="1">
      <c r="B14" s="182" t="s">
        <v>109</v>
      </c>
      <c r="C14" s="182"/>
      <c r="D14" s="182"/>
      <c r="E14" s="182"/>
      <c r="F14" s="182"/>
      <c r="G14" s="182"/>
      <c r="H14" s="15"/>
      <c r="I14" s="2"/>
      <c r="J14" s="2"/>
    </row>
    <row r="15" spans="2:10" ht="19.5" customHeight="1">
      <c r="B15" s="174"/>
      <c r="C15" s="174"/>
      <c r="D15" s="174"/>
      <c r="E15" s="174"/>
      <c r="F15" s="174"/>
      <c r="G15" s="174"/>
      <c r="H15" s="15"/>
      <c r="I15" s="2"/>
      <c r="J15" s="2"/>
    </row>
    <row r="16" spans="2:10" ht="41.25" customHeight="1">
      <c r="B16" s="182"/>
      <c r="C16" s="182"/>
      <c r="D16" s="182"/>
      <c r="E16" s="182"/>
      <c r="F16" s="182"/>
      <c r="G16" s="182"/>
      <c r="H16" s="15"/>
      <c r="I16" s="2"/>
      <c r="J16" s="2"/>
    </row>
    <row r="17" spans="2:11" ht="15.75">
      <c r="B17" s="1"/>
      <c r="C17" s="1"/>
      <c r="D17" s="1"/>
      <c r="E17" s="1"/>
      <c r="F17" s="1"/>
      <c r="G17" s="1"/>
      <c r="H17" s="15"/>
      <c r="I17" s="2"/>
      <c r="J17" s="2"/>
    </row>
    <row r="18" spans="2:11" ht="15.75">
      <c r="B18" s="1"/>
      <c r="C18" s="1"/>
      <c r="D18" s="1"/>
      <c r="E18" s="1"/>
      <c r="F18" s="1"/>
      <c r="G18" s="1"/>
      <c r="H18" s="15"/>
      <c r="I18" s="2"/>
      <c r="J18" s="2"/>
    </row>
    <row r="19" spans="2:11" ht="15.75">
      <c r="B19" s="1"/>
      <c r="C19" s="1"/>
      <c r="D19" s="1"/>
      <c r="E19" s="1"/>
      <c r="F19" s="1"/>
      <c r="G19" s="1"/>
      <c r="H19" s="15"/>
      <c r="I19" s="2"/>
      <c r="J19" s="2"/>
    </row>
    <row r="20" spans="2:11" ht="15.75">
      <c r="B20" s="1"/>
      <c r="C20" s="1"/>
      <c r="D20" s="1"/>
      <c r="E20" s="1"/>
      <c r="F20" s="1"/>
      <c r="G20" s="1"/>
      <c r="H20" s="15"/>
      <c r="I20" s="2"/>
      <c r="J20" s="2"/>
    </row>
    <row r="21" spans="2:11" ht="15.75">
      <c r="B21" s="1"/>
      <c r="C21" s="1"/>
      <c r="D21" s="1"/>
      <c r="E21" s="1"/>
      <c r="F21" s="1"/>
      <c r="G21" s="1"/>
      <c r="H21" s="15"/>
      <c r="I21" s="2"/>
      <c r="J21" s="2"/>
    </row>
    <row r="22" spans="2:11" ht="15.75">
      <c r="B22" s="1"/>
      <c r="C22" s="5"/>
      <c r="D22" s="1"/>
      <c r="E22" s="1"/>
      <c r="F22" s="1"/>
      <c r="G22" s="1"/>
      <c r="H22" s="15"/>
      <c r="I22" s="2"/>
      <c r="J22" s="2"/>
    </row>
    <row r="23" spans="2:11" ht="15.75">
      <c r="B23" s="1"/>
      <c r="C23" s="7"/>
      <c r="D23" s="1"/>
      <c r="E23" s="1"/>
      <c r="F23" s="1"/>
      <c r="G23" s="1"/>
      <c r="H23" s="15"/>
      <c r="I23" s="2"/>
      <c r="J23" s="2"/>
    </row>
    <row r="24" spans="2:11" ht="15.75">
      <c r="B24" s="1"/>
      <c r="C24" s="5"/>
      <c r="D24" s="1"/>
      <c r="E24" s="1"/>
      <c r="F24" s="1"/>
      <c r="G24" s="1"/>
      <c r="H24" s="1"/>
      <c r="I24" s="15"/>
      <c r="J24" s="2"/>
      <c r="K24" s="2"/>
    </row>
    <row r="25" spans="2:11" ht="15.75">
      <c r="B25" s="1"/>
      <c r="C25" s="6"/>
      <c r="D25" s="1"/>
      <c r="E25" s="1"/>
      <c r="F25" s="1"/>
      <c r="G25" s="1"/>
      <c r="H25" s="1"/>
      <c r="I25" s="15"/>
      <c r="J25" s="2"/>
      <c r="K25" s="2"/>
    </row>
    <row r="26" spans="2:11" ht="15.75">
      <c r="B26" s="1"/>
      <c r="C26" s="6"/>
      <c r="D26" s="1"/>
      <c r="E26" s="1"/>
      <c r="F26" s="1"/>
      <c r="G26" s="1"/>
      <c r="H26" s="1"/>
      <c r="I26" s="15"/>
      <c r="J26" s="2"/>
      <c r="K26" s="2"/>
    </row>
    <row r="27" spans="2:11" ht="15.75">
      <c r="B27" s="1"/>
      <c r="C27" s="6"/>
      <c r="D27" s="1"/>
      <c r="E27" s="1"/>
      <c r="F27" s="1"/>
      <c r="G27" s="1"/>
      <c r="H27" s="1"/>
      <c r="I27" s="15"/>
      <c r="J27" s="2"/>
      <c r="K27" s="2"/>
    </row>
    <row r="28" spans="2:11" ht="15.75">
      <c r="B28" s="1"/>
      <c r="C28" s="6"/>
      <c r="D28" s="1"/>
      <c r="E28" s="1"/>
      <c r="F28" s="1"/>
      <c r="G28" s="1"/>
      <c r="H28" s="1"/>
      <c r="I28" s="15"/>
      <c r="J28" s="2"/>
      <c r="K28" s="2"/>
    </row>
    <row r="29" spans="2:11" ht="15.75">
      <c r="B29" s="1"/>
      <c r="C29" s="183"/>
      <c r="D29" s="183"/>
      <c r="E29" s="120"/>
      <c r="F29" s="1"/>
      <c r="G29" s="1"/>
      <c r="H29" s="1"/>
      <c r="I29" s="15"/>
      <c r="J29" s="2"/>
      <c r="K29" s="2"/>
    </row>
    <row r="30" spans="2:11" ht="15.75">
      <c r="B30" s="1"/>
      <c r="C30" s="183"/>
      <c r="D30" s="183"/>
      <c r="E30" s="121"/>
      <c r="F30" s="1"/>
      <c r="G30" s="1"/>
      <c r="H30" s="1"/>
      <c r="I30" s="15"/>
      <c r="J30" s="2"/>
      <c r="K30" s="2"/>
    </row>
    <row r="31" spans="2:11" ht="15.75">
      <c r="B31" s="1"/>
      <c r="C31" s="183"/>
      <c r="D31" s="183"/>
      <c r="E31" s="121"/>
      <c r="F31" s="1"/>
      <c r="G31" s="1"/>
      <c r="H31" s="1"/>
      <c r="I31" s="15"/>
      <c r="J31" s="2"/>
      <c r="K31" s="2"/>
    </row>
    <row r="32" spans="2:11" ht="15.75">
      <c r="B32" s="1"/>
      <c r="C32" s="1"/>
      <c r="D32" s="1"/>
      <c r="E32" s="1"/>
      <c r="F32" s="1"/>
      <c r="G32" s="1"/>
      <c r="H32" s="15"/>
      <c r="I32" s="2"/>
      <c r="J32" s="2"/>
    </row>
    <row r="33" spans="2:10" ht="15.75">
      <c r="B33" s="1"/>
      <c r="C33" s="1"/>
      <c r="D33" s="1"/>
      <c r="E33" s="1"/>
      <c r="F33" s="1"/>
      <c r="G33" s="1"/>
      <c r="H33" s="15"/>
      <c r="I33" s="2"/>
      <c r="J33" s="2"/>
    </row>
    <row r="34" spans="2:10" ht="15.75">
      <c r="B34" s="1"/>
      <c r="C34" s="1"/>
      <c r="D34" s="1"/>
      <c r="E34" s="1"/>
      <c r="F34" s="1"/>
      <c r="G34" s="1"/>
      <c r="H34" s="15"/>
      <c r="I34" s="2"/>
      <c r="J34" s="2"/>
    </row>
    <row r="35" spans="2:10" ht="15.75">
      <c r="B35" s="1"/>
      <c r="C35" s="1"/>
      <c r="D35" s="1"/>
      <c r="E35" s="1"/>
      <c r="F35" s="1"/>
      <c r="G35" s="1"/>
      <c r="H35" s="15"/>
      <c r="I35" s="2"/>
      <c r="J35" s="2"/>
    </row>
    <row r="36" spans="2:10" ht="15.75">
      <c r="B36" s="1"/>
      <c r="C36" s="32" t="s">
        <v>110</v>
      </c>
      <c r="D36" s="1"/>
      <c r="E36" s="1"/>
      <c r="F36" s="1"/>
      <c r="G36" s="1"/>
      <c r="H36" s="15"/>
      <c r="I36" s="2"/>
      <c r="J36" s="2"/>
    </row>
    <row r="37" spans="2:10" ht="15.75">
      <c r="B37" s="1"/>
      <c r="C37" s="32"/>
      <c r="D37" s="1"/>
      <c r="E37" s="1"/>
      <c r="F37" s="1"/>
      <c r="G37" s="1"/>
      <c r="H37" s="15"/>
      <c r="I37" s="2"/>
      <c r="J37" s="2"/>
    </row>
    <row r="38" spans="2:10" ht="16.5" thickBot="1">
      <c r="C38" s="1"/>
      <c r="H38" s="29"/>
    </row>
    <row r="39" spans="2:10" ht="60.75" thickBot="1">
      <c r="B39" s="129" t="s">
        <v>63</v>
      </c>
      <c r="C39" s="126" t="s">
        <v>28</v>
      </c>
      <c r="D39" s="126" t="s">
        <v>29</v>
      </c>
      <c r="E39" s="130" t="s">
        <v>65</v>
      </c>
      <c r="F39" s="131" t="s">
        <v>64</v>
      </c>
      <c r="G39" s="132" t="s">
        <v>66</v>
      </c>
      <c r="H39" s="30"/>
    </row>
    <row r="40" spans="2:10" ht="96.75" customHeight="1">
      <c r="B40" s="157">
        <v>1</v>
      </c>
      <c r="C40" s="175" t="s">
        <v>111</v>
      </c>
      <c r="D40" s="135" t="s">
        <v>77</v>
      </c>
      <c r="E40" s="177">
        <v>208.92</v>
      </c>
      <c r="F40" s="155">
        <v>6</v>
      </c>
      <c r="G40" s="167">
        <f>E40*F40</f>
        <v>1253.52</v>
      </c>
      <c r="H40" s="31"/>
    </row>
    <row r="41" spans="2:10" ht="45" customHeight="1">
      <c r="B41" s="158">
        <v>2</v>
      </c>
      <c r="C41" s="159" t="s">
        <v>112</v>
      </c>
      <c r="D41" s="133" t="s">
        <v>77</v>
      </c>
      <c r="E41" s="134">
        <v>103.66</v>
      </c>
      <c r="F41" s="156">
        <v>6</v>
      </c>
      <c r="G41" s="168">
        <f t="shared" ref="G41" si="0">VALUE(FIXED(E41*F41,2))</f>
        <v>621.96</v>
      </c>
      <c r="H41" s="31"/>
    </row>
    <row r="42" spans="2:10" ht="21" customHeight="1">
      <c r="B42" s="108"/>
      <c r="C42" s="117" t="s">
        <v>30</v>
      </c>
      <c r="D42" s="22"/>
      <c r="E42" s="26"/>
      <c r="F42" s="27"/>
      <c r="G42" s="115">
        <f>SUM(G40:G41)</f>
        <v>1875.48</v>
      </c>
      <c r="H42" s="21"/>
    </row>
    <row r="43" spans="2:10" ht="21" customHeight="1">
      <c r="B43" s="108"/>
      <c r="C43" s="22" t="s">
        <v>31</v>
      </c>
      <c r="D43" s="22"/>
      <c r="E43" s="28"/>
      <c r="F43" s="27"/>
      <c r="G43" s="110">
        <f>VALUE(FIXED(23*G42/100,2))</f>
        <v>431.36</v>
      </c>
      <c r="H43" s="21"/>
    </row>
    <row r="44" spans="2:10" ht="21" customHeight="1" thickBot="1">
      <c r="B44" s="111"/>
      <c r="C44" s="154" t="s">
        <v>32</v>
      </c>
      <c r="D44" s="112"/>
      <c r="E44" s="113"/>
      <c r="F44" s="114"/>
      <c r="G44" s="116">
        <f>G42+G43</f>
        <v>2306.84</v>
      </c>
      <c r="H44" s="31"/>
    </row>
  </sheetData>
  <mergeCells count="6">
    <mergeCell ref="C31:D31"/>
    <mergeCell ref="B10:G10"/>
    <mergeCell ref="B16:G16"/>
    <mergeCell ref="C29:D29"/>
    <mergeCell ref="C30:D30"/>
    <mergeCell ref="B14:G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37" min="1" max="6" man="1"/>
  </rowBreaks>
  <cellWatches>
    <cellWatch r="G40"/>
    <cellWatch r="G41"/>
  </cellWatches>
</worksheet>
</file>

<file path=xl/worksheets/sheet3.xml><?xml version="1.0" encoding="utf-8"?>
<worksheet xmlns="http://schemas.openxmlformats.org/spreadsheetml/2006/main" xmlns:r="http://schemas.openxmlformats.org/officeDocument/2006/relationships">
  <dimension ref="A6:AB164"/>
  <sheetViews>
    <sheetView view="pageBreakPreview" topLeftCell="A7" zoomScale="85" zoomScaleNormal="85" zoomScaleSheetLayoutView="85" zoomScalePageLayoutView="85" workbookViewId="0">
      <selection activeCell="H106" sqref="H106"/>
    </sheetView>
  </sheetViews>
  <sheetFormatPr defaultRowHeight="15.75"/>
  <cols>
    <col min="1" max="1" width="9" style="1"/>
    <col min="2" max="2" width="3.875" style="1" customWidth="1"/>
    <col min="3" max="3" width="9.625" style="1" customWidth="1"/>
    <col min="4" max="4" width="22.125" style="1" customWidth="1"/>
    <col min="5" max="5" width="9.25" style="1" customWidth="1"/>
    <col min="6" max="6" width="7.75" style="1" customWidth="1"/>
    <col min="7" max="7" width="5.75" style="1" customWidth="1"/>
    <col min="8" max="8" width="8.625" style="1" customWidth="1"/>
    <col min="9" max="9" width="10.25" style="15" customWidth="1"/>
    <col min="10" max="10" width="10.875" style="2" customWidth="1"/>
    <col min="11" max="11" width="9.5" style="2" customWidth="1"/>
    <col min="12" max="12" width="15.5" style="1" customWidth="1"/>
    <col min="13" max="25" width="9" style="1" customWidth="1"/>
    <col min="26" max="28" width="9" style="2" customWidth="1"/>
    <col min="29" max="16384" width="9" style="1"/>
  </cols>
  <sheetData>
    <row r="6" spans="2:11" ht="18">
      <c r="D6" s="9"/>
    </row>
    <row r="7" spans="2:11" ht="18">
      <c r="D7" s="9"/>
    </row>
    <row r="8" spans="2:11" ht="18">
      <c r="C8" s="9"/>
      <c r="D8" s="9"/>
    </row>
    <row r="11" spans="2:11" ht="15.75" customHeight="1">
      <c r="B11" s="178" t="s">
        <v>76</v>
      </c>
      <c r="C11" s="178"/>
      <c r="D11" s="178"/>
      <c r="E11" s="178"/>
      <c r="F11" s="178"/>
      <c r="G11" s="178"/>
      <c r="H11" s="178"/>
      <c r="I11" s="178"/>
      <c r="J11" s="178"/>
      <c r="K11" s="178"/>
    </row>
    <row r="12" spans="2:11" ht="18">
      <c r="C12" s="9"/>
      <c r="D12" s="9"/>
    </row>
    <row r="16" spans="2:11" ht="39" customHeight="1">
      <c r="B16" s="191" t="s">
        <v>101</v>
      </c>
      <c r="C16" s="192"/>
      <c r="D16" s="192"/>
      <c r="E16" s="192"/>
      <c r="F16" s="192"/>
      <c r="G16" s="192"/>
      <c r="H16" s="192"/>
      <c r="I16" s="192"/>
      <c r="J16" s="192"/>
      <c r="K16" s="192"/>
    </row>
    <row r="17" spans="2:11" ht="18">
      <c r="C17" s="4"/>
    </row>
    <row r="18" spans="2:11" ht="17.25" customHeight="1">
      <c r="B18" s="180"/>
      <c r="C18" s="181"/>
      <c r="D18" s="181"/>
      <c r="E18" s="181"/>
      <c r="F18" s="181"/>
      <c r="G18" s="181"/>
      <c r="H18" s="181"/>
      <c r="I18" s="181"/>
      <c r="J18" s="181"/>
      <c r="K18" s="181"/>
    </row>
    <row r="22" spans="2:11">
      <c r="D22" s="39"/>
    </row>
    <row r="29" spans="2:11">
      <c r="C29" s="5" t="s">
        <v>51</v>
      </c>
    </row>
    <row r="30" spans="2:11">
      <c r="C30" s="6" t="s">
        <v>52</v>
      </c>
    </row>
    <row r="31" spans="2:11">
      <c r="C31" s="6" t="s">
        <v>53</v>
      </c>
    </row>
    <row r="32" spans="2:11">
      <c r="C32" s="6" t="s">
        <v>75</v>
      </c>
    </row>
    <row r="33" spans="3:10">
      <c r="C33" s="6"/>
    </row>
    <row r="34" spans="3:10">
      <c r="C34" s="183" t="s">
        <v>62</v>
      </c>
      <c r="D34" s="183"/>
      <c r="E34" s="120">
        <f>I52</f>
        <v>15.36</v>
      </c>
    </row>
    <row r="35" spans="3:10">
      <c r="C35" s="183" t="s">
        <v>60</v>
      </c>
      <c r="D35" s="183"/>
      <c r="E35" s="121">
        <v>0.3</v>
      </c>
    </row>
    <row r="36" spans="3:10">
      <c r="C36" s="183" t="s">
        <v>61</v>
      </c>
      <c r="D36" s="183"/>
      <c r="E36" s="121">
        <v>0.05</v>
      </c>
    </row>
    <row r="37" spans="3:10">
      <c r="C37" s="8"/>
    </row>
    <row r="38" spans="3:10">
      <c r="C38" s="3"/>
    </row>
    <row r="39" spans="3:10">
      <c r="C39" s="3"/>
    </row>
    <row r="40" spans="3:10">
      <c r="C40" s="3"/>
      <c r="J40" s="14"/>
    </row>
    <row r="42" spans="3:10">
      <c r="D42" s="16"/>
    </row>
    <row r="43" spans="3:10">
      <c r="D43" s="16"/>
    </row>
    <row r="49" spans="2:11">
      <c r="C49" s="32" t="s">
        <v>81</v>
      </c>
    </row>
    <row r="52" spans="2:11">
      <c r="B52" s="3"/>
      <c r="C52" s="160"/>
      <c r="D52" s="160" t="s">
        <v>45</v>
      </c>
      <c r="E52" s="160"/>
      <c r="F52" s="160"/>
      <c r="G52" s="160"/>
      <c r="H52" s="160"/>
      <c r="I52" s="161">
        <v>15.36</v>
      </c>
      <c r="J52" s="14"/>
      <c r="K52" s="14"/>
    </row>
    <row r="53" spans="2:11">
      <c r="B53" s="3"/>
      <c r="C53" s="160"/>
      <c r="D53" s="160" t="s">
        <v>46</v>
      </c>
      <c r="E53" s="160"/>
      <c r="F53" s="160"/>
      <c r="G53" s="160"/>
      <c r="H53" s="160"/>
      <c r="I53" s="162">
        <v>30</v>
      </c>
      <c r="J53" s="14"/>
      <c r="K53" s="14"/>
    </row>
    <row r="54" spans="2:11">
      <c r="B54" s="3"/>
      <c r="C54" s="160"/>
      <c r="D54" s="160" t="s">
        <v>47</v>
      </c>
      <c r="E54" s="160"/>
      <c r="F54" s="160"/>
      <c r="G54" s="160"/>
      <c r="H54" s="160"/>
      <c r="I54" s="162">
        <v>5</v>
      </c>
      <c r="J54" s="14"/>
      <c r="K54" s="14"/>
    </row>
    <row r="55" spans="2:11">
      <c r="B55" s="3"/>
      <c r="C55" s="160"/>
      <c r="D55" s="160"/>
      <c r="E55" s="160"/>
      <c r="F55" s="160"/>
      <c r="G55" s="160"/>
      <c r="H55" s="160"/>
      <c r="I55" s="163"/>
      <c r="J55" s="14"/>
      <c r="K55" s="14"/>
    </row>
    <row r="56" spans="2:11">
      <c r="B56" s="3"/>
      <c r="C56" s="160" t="s">
        <v>48</v>
      </c>
      <c r="D56" s="160"/>
      <c r="E56" s="160"/>
      <c r="F56" s="160"/>
      <c r="G56" s="160"/>
      <c r="H56" s="160"/>
      <c r="I56" s="163" t="s">
        <v>72</v>
      </c>
      <c r="J56" s="17" t="s">
        <v>85</v>
      </c>
      <c r="K56" s="14"/>
    </row>
    <row r="57" spans="2:11">
      <c r="B57" s="3"/>
      <c r="C57" s="160">
        <v>3930001</v>
      </c>
      <c r="D57" s="160" t="s">
        <v>82</v>
      </c>
      <c r="E57" s="160"/>
      <c r="F57" s="160"/>
      <c r="G57" s="160"/>
      <c r="H57" s="160" t="s">
        <v>58</v>
      </c>
      <c r="I57" s="164">
        <v>4.1100000000000003</v>
      </c>
      <c r="J57" s="51" t="s">
        <v>16</v>
      </c>
      <c r="K57" s="14"/>
    </row>
    <row r="58" spans="2:11">
      <c r="B58" s="3"/>
      <c r="C58" s="160"/>
      <c r="D58" s="160" t="s">
        <v>102</v>
      </c>
      <c r="E58" s="160"/>
      <c r="F58" s="160"/>
      <c r="G58" s="160"/>
      <c r="H58" s="160" t="s">
        <v>58</v>
      </c>
      <c r="I58" s="164">
        <v>160</v>
      </c>
      <c r="J58" s="51" t="s">
        <v>77</v>
      </c>
      <c r="K58" s="14"/>
    </row>
    <row r="59" spans="2:11">
      <c r="B59" s="3"/>
      <c r="C59" s="160"/>
      <c r="D59" s="160" t="s">
        <v>89</v>
      </c>
      <c r="E59" s="160"/>
      <c r="F59" s="160"/>
      <c r="G59" s="160"/>
      <c r="H59" s="160" t="s">
        <v>58</v>
      </c>
      <c r="I59" s="164">
        <v>4.08</v>
      </c>
      <c r="J59" s="51" t="s">
        <v>77</v>
      </c>
      <c r="K59" s="14"/>
    </row>
    <row r="60" spans="2:11">
      <c r="B60" s="3"/>
      <c r="C60" s="160"/>
      <c r="D60" s="160" t="s">
        <v>83</v>
      </c>
      <c r="E60" s="160"/>
      <c r="F60" s="160"/>
      <c r="G60" s="160"/>
      <c r="H60" s="160" t="s">
        <v>58</v>
      </c>
      <c r="I60" s="164">
        <v>65.64</v>
      </c>
      <c r="J60" s="51" t="s">
        <v>84</v>
      </c>
      <c r="K60" s="14"/>
    </row>
    <row r="61" spans="2:11">
      <c r="B61" s="3"/>
      <c r="C61" s="160"/>
      <c r="D61" s="160" t="s">
        <v>79</v>
      </c>
      <c r="E61" s="160"/>
      <c r="F61" s="160"/>
      <c r="G61" s="160"/>
      <c r="H61" s="160" t="s">
        <v>58</v>
      </c>
      <c r="I61" s="164">
        <f>80*1.6</f>
        <v>128</v>
      </c>
      <c r="J61" s="51" t="s">
        <v>16</v>
      </c>
      <c r="K61" s="14"/>
    </row>
    <row r="62" spans="2:11">
      <c r="B62" s="3"/>
      <c r="C62" s="160"/>
      <c r="D62" s="160" t="s">
        <v>95</v>
      </c>
      <c r="E62" s="160"/>
      <c r="F62" s="160"/>
      <c r="G62" s="160"/>
      <c r="H62" s="160" t="s">
        <v>58</v>
      </c>
      <c r="I62" s="172">
        <v>4800</v>
      </c>
      <c r="J62" s="51" t="s">
        <v>96</v>
      </c>
      <c r="K62" s="14"/>
    </row>
    <row r="63" spans="2:11">
      <c r="B63" s="3"/>
      <c r="C63" s="160"/>
      <c r="D63" s="160"/>
      <c r="E63" s="160"/>
      <c r="F63" s="160"/>
      <c r="G63" s="160"/>
      <c r="H63" s="160"/>
      <c r="I63" s="172"/>
      <c r="J63" s="51"/>
      <c r="K63" s="14"/>
    </row>
    <row r="64" spans="2:11">
      <c r="B64" s="3"/>
      <c r="C64" s="160" t="s">
        <v>49</v>
      </c>
      <c r="D64" s="160"/>
      <c r="E64" s="160"/>
      <c r="F64" s="160"/>
      <c r="G64" s="160"/>
      <c r="H64" s="160"/>
      <c r="I64" s="173" t="s">
        <v>100</v>
      </c>
      <c r="J64" s="51"/>
      <c r="K64" s="14"/>
    </row>
    <row r="65" spans="2:12">
      <c r="B65" s="3"/>
      <c r="C65" s="3"/>
      <c r="D65" s="3"/>
      <c r="E65" s="3"/>
      <c r="F65" s="3"/>
      <c r="G65" s="3"/>
      <c r="H65" s="3"/>
      <c r="I65" s="17"/>
      <c r="J65" s="14"/>
      <c r="K65" s="14"/>
    </row>
    <row r="66" spans="2:12">
      <c r="B66" s="3"/>
      <c r="C66" s="3"/>
      <c r="D66" s="3"/>
      <c r="E66" s="3"/>
      <c r="F66" s="3"/>
      <c r="G66" s="3"/>
      <c r="H66" s="3"/>
      <c r="I66" s="17"/>
      <c r="J66" s="14"/>
      <c r="K66" s="14"/>
    </row>
    <row r="67" spans="2:12">
      <c r="B67" s="3"/>
      <c r="C67" s="3"/>
      <c r="D67" s="3"/>
      <c r="E67" s="3"/>
      <c r="F67" s="3"/>
      <c r="G67" s="3"/>
      <c r="H67" s="3"/>
      <c r="I67" s="17"/>
      <c r="J67" s="14"/>
      <c r="K67" s="14"/>
    </row>
    <row r="70" spans="2:12" ht="31.5">
      <c r="B70" s="52" t="s">
        <v>1</v>
      </c>
      <c r="C70" s="53" t="s">
        <v>2</v>
      </c>
      <c r="D70" s="188" t="s">
        <v>3</v>
      </c>
      <c r="E70" s="189"/>
      <c r="F70" s="190"/>
      <c r="G70" s="54" t="s">
        <v>4</v>
      </c>
      <c r="H70" s="53" t="s">
        <v>5</v>
      </c>
      <c r="I70" s="55" t="s">
        <v>6</v>
      </c>
      <c r="J70" s="55" t="s">
        <v>7</v>
      </c>
      <c r="K70" s="55" t="s">
        <v>8</v>
      </c>
    </row>
    <row r="71" spans="2:12" ht="15.75" customHeight="1">
      <c r="B71" s="56"/>
      <c r="C71" s="57" t="s">
        <v>17</v>
      </c>
      <c r="D71" s="58" t="s">
        <v>80</v>
      </c>
      <c r="E71" s="169"/>
      <c r="F71" s="170"/>
      <c r="G71" s="59"/>
      <c r="H71" s="60"/>
      <c r="I71" s="61"/>
      <c r="J71" s="62"/>
      <c r="K71" s="62"/>
    </row>
    <row r="72" spans="2:12">
      <c r="B72" s="63">
        <v>1</v>
      </c>
      <c r="C72" s="63" t="s">
        <v>78</v>
      </c>
      <c r="D72" s="64" t="s">
        <v>87</v>
      </c>
      <c r="E72" s="64"/>
      <c r="F72" s="65"/>
      <c r="G72" s="66"/>
      <c r="H72" s="63"/>
      <c r="I72" s="67"/>
      <c r="J72" s="68"/>
      <c r="K72" s="68"/>
    </row>
    <row r="73" spans="2:12">
      <c r="B73" s="69"/>
      <c r="C73" s="69" t="s">
        <v>86</v>
      </c>
      <c r="D73" s="64" t="s">
        <v>88</v>
      </c>
      <c r="E73" s="64"/>
      <c r="F73" s="65"/>
      <c r="G73" s="70"/>
      <c r="H73" s="69"/>
      <c r="I73" s="71"/>
      <c r="J73" s="72"/>
      <c r="K73" s="72"/>
    </row>
    <row r="74" spans="2:12">
      <c r="B74" s="69"/>
      <c r="C74" s="69"/>
      <c r="D74" s="64" t="s">
        <v>106</v>
      </c>
      <c r="E74" s="64"/>
      <c r="F74" s="65"/>
      <c r="G74" s="70"/>
      <c r="H74" s="69"/>
      <c r="I74" s="71"/>
      <c r="J74" s="72"/>
      <c r="K74" s="72"/>
    </row>
    <row r="75" spans="2:12">
      <c r="B75" s="69"/>
      <c r="C75" s="69"/>
      <c r="D75" s="64" t="s">
        <v>107</v>
      </c>
      <c r="E75" s="64"/>
      <c r="F75" s="65"/>
      <c r="G75" s="70"/>
      <c r="H75" s="69"/>
      <c r="I75" s="71"/>
      <c r="J75" s="72"/>
      <c r="K75" s="72"/>
    </row>
    <row r="76" spans="2:12">
      <c r="B76" s="69"/>
      <c r="C76" s="69"/>
      <c r="D76" s="64" t="s">
        <v>108</v>
      </c>
      <c r="E76" s="64"/>
      <c r="F76" s="65"/>
      <c r="G76" s="70"/>
      <c r="H76" s="69"/>
      <c r="I76" s="71"/>
      <c r="J76" s="72"/>
      <c r="K76" s="72"/>
    </row>
    <row r="77" spans="2:12">
      <c r="B77" s="69"/>
      <c r="C77" s="69"/>
      <c r="D77" s="73" t="s">
        <v>77</v>
      </c>
      <c r="E77" s="74">
        <v>6</v>
      </c>
      <c r="F77" s="65"/>
      <c r="G77" s="70" t="s">
        <v>77</v>
      </c>
      <c r="H77" s="69"/>
      <c r="I77" s="71"/>
      <c r="J77" s="72"/>
      <c r="K77" s="72"/>
    </row>
    <row r="78" spans="2:12">
      <c r="B78" s="69"/>
      <c r="C78" s="69"/>
      <c r="D78" s="64" t="str">
        <f>"R = 0,72 x "&amp;$I$52</f>
        <v>R = 0,72 x 15,36</v>
      </c>
      <c r="E78" s="64"/>
      <c r="F78" s="65"/>
      <c r="G78" s="70"/>
      <c r="H78" s="102">
        <f>VALUE(FIXED(0.72*$I$52,2))</f>
        <v>11.06</v>
      </c>
      <c r="I78" s="71">
        <f>H78*E77</f>
        <v>66.36</v>
      </c>
      <c r="J78" s="72"/>
      <c r="K78" s="72"/>
      <c r="L78" s="10"/>
    </row>
    <row r="79" spans="2:12">
      <c r="B79" s="69"/>
      <c r="C79" s="69"/>
      <c r="D79" s="94" t="s">
        <v>103</v>
      </c>
      <c r="E79" s="64"/>
      <c r="F79" s="65"/>
      <c r="G79" s="70"/>
      <c r="H79" s="71">
        <f>1.05*160</f>
        <v>168</v>
      </c>
      <c r="I79" s="71"/>
      <c r="J79" s="72">
        <f>H79*E77</f>
        <v>1008</v>
      </c>
      <c r="K79" s="72"/>
      <c r="L79" s="3"/>
    </row>
    <row r="80" spans="2:12">
      <c r="B80" s="69"/>
      <c r="C80" s="69"/>
      <c r="D80" s="94" t="s">
        <v>92</v>
      </c>
      <c r="E80" s="64"/>
      <c r="F80" s="65"/>
      <c r="G80" s="70"/>
      <c r="H80" s="71">
        <f>3*1.05*4.08</f>
        <v>12.852000000000002</v>
      </c>
      <c r="I80" s="71"/>
      <c r="J80" s="72">
        <f>H80*E77</f>
        <v>77.112000000000009</v>
      </c>
      <c r="K80" s="72"/>
      <c r="L80" s="3"/>
    </row>
    <row r="81" spans="2:13">
      <c r="B81" s="69"/>
      <c r="C81" s="69"/>
      <c r="D81" s="94" t="s">
        <v>93</v>
      </c>
      <c r="E81" s="64"/>
      <c r="F81" s="65"/>
      <c r="G81" s="70"/>
      <c r="H81" s="71">
        <f>0.101*128</f>
        <v>12.928000000000001</v>
      </c>
      <c r="I81" s="71"/>
      <c r="J81" s="72">
        <f>H81*E77</f>
        <v>77.568000000000012</v>
      </c>
      <c r="K81" s="72"/>
      <c r="L81" s="3"/>
    </row>
    <row r="82" spans="2:13">
      <c r="B82" s="69"/>
      <c r="C82" s="69"/>
      <c r="D82" s="94" t="s">
        <v>94</v>
      </c>
      <c r="E82" s="64"/>
      <c r="F82" s="65"/>
      <c r="G82" s="70"/>
      <c r="H82" s="71">
        <f>0.01*4.11</f>
        <v>4.1100000000000005E-2</v>
      </c>
      <c r="I82" s="71"/>
      <c r="J82" s="72">
        <f>H82*E77</f>
        <v>0.24660000000000004</v>
      </c>
      <c r="K82" s="72"/>
      <c r="L82" s="3"/>
    </row>
    <row r="83" spans="2:13">
      <c r="B83" s="69"/>
      <c r="C83" s="69"/>
      <c r="D83" s="75" t="s">
        <v>9</v>
      </c>
      <c r="E83" s="75"/>
      <c r="F83" s="76"/>
      <c r="G83" s="66"/>
      <c r="H83" s="63"/>
      <c r="I83" s="67">
        <f>I78</f>
        <v>66.36</v>
      </c>
      <c r="J83" s="68">
        <f>J79+J80+J81+J82</f>
        <v>1162.9266</v>
      </c>
      <c r="K83" s="68"/>
    </row>
    <row r="84" spans="2:13">
      <c r="B84" s="69"/>
      <c r="C84" s="69"/>
      <c r="D84" s="64" t="s">
        <v>43</v>
      </c>
      <c r="E84" s="77">
        <f>$I$53</f>
        <v>30</v>
      </c>
      <c r="F84" s="65" t="s">
        <v>0</v>
      </c>
      <c r="G84" s="70"/>
      <c r="H84" s="69"/>
      <c r="I84" s="101">
        <f>VALUE(FIXED(I83*E84/100,2))</f>
        <v>19.91</v>
      </c>
      <c r="J84" s="72"/>
      <c r="K84" s="101"/>
    </row>
    <row r="85" spans="2:13">
      <c r="B85" s="69"/>
      <c r="C85" s="69"/>
      <c r="D85" s="64" t="s">
        <v>44</v>
      </c>
      <c r="E85" s="77">
        <f>$I$54</f>
        <v>5</v>
      </c>
      <c r="F85" s="65" t="s">
        <v>0</v>
      </c>
      <c r="G85" s="70"/>
      <c r="H85" s="69"/>
      <c r="I85" s="101">
        <f>VALUE(FIXED((I83+I84)*E85/100,2))-0.01</f>
        <v>4.3</v>
      </c>
      <c r="J85" s="72"/>
      <c r="K85" s="101"/>
    </row>
    <row r="86" spans="2:13">
      <c r="B86" s="78"/>
      <c r="C86" s="78"/>
      <c r="D86" s="79" t="s">
        <v>10</v>
      </c>
      <c r="E86" s="80"/>
      <c r="F86" s="81"/>
      <c r="G86" s="82"/>
      <c r="H86" s="176">
        <f>VALUE(FIXED(J86/E77,2))</f>
        <v>208.92</v>
      </c>
      <c r="I86" s="83"/>
      <c r="J86" s="84">
        <f>I83+I84+I85+J83+J84+J85+K83+K84+K85</f>
        <v>1253.4965999999999</v>
      </c>
      <c r="K86" s="85"/>
    </row>
    <row r="87" spans="2:13" ht="15.75" hidden="1" customHeight="1">
      <c r="B87" s="69">
        <v>2</v>
      </c>
      <c r="C87" s="86" t="s">
        <v>13</v>
      </c>
      <c r="D87" s="86" t="s">
        <v>23</v>
      </c>
      <c r="E87" s="64"/>
      <c r="F87" s="65"/>
      <c r="G87" s="66"/>
      <c r="H87" s="63"/>
      <c r="I87" s="67"/>
      <c r="J87" s="68"/>
      <c r="K87" s="68"/>
    </row>
    <row r="88" spans="2:13" ht="15.75" hidden="1" customHeight="1">
      <c r="B88" s="69"/>
      <c r="C88" s="69" t="s">
        <v>22</v>
      </c>
      <c r="D88" s="86" t="s">
        <v>24</v>
      </c>
      <c r="E88" s="64"/>
      <c r="F88" s="65"/>
      <c r="G88" s="70"/>
      <c r="H88" s="69"/>
      <c r="I88" s="71"/>
      <c r="J88" s="72"/>
      <c r="K88" s="72"/>
    </row>
    <row r="89" spans="2:13" ht="15.75" hidden="1" customHeight="1">
      <c r="B89" s="69"/>
      <c r="C89" s="69"/>
      <c r="D89" s="87" t="s">
        <v>15</v>
      </c>
      <c r="E89" s="88">
        <v>0</v>
      </c>
      <c r="F89" s="65"/>
      <c r="G89" s="70" t="s">
        <v>14</v>
      </c>
      <c r="H89" s="69"/>
      <c r="I89" s="71"/>
      <c r="J89" s="89"/>
      <c r="K89" s="72"/>
      <c r="L89" s="1">
        <f>3500*(0.08+0.03+0.15-0.05)</f>
        <v>735.00000000000011</v>
      </c>
    </row>
    <row r="90" spans="2:13" ht="15.75" hidden="1" customHeight="1">
      <c r="B90" s="69"/>
      <c r="C90" s="69"/>
      <c r="D90" s="86" t="str">
        <f>"R = 0,4154 x "&amp;$I$52</f>
        <v>R = 0,4154 x 15,36</v>
      </c>
      <c r="E90" s="64"/>
      <c r="F90" s="65"/>
      <c r="G90" s="70"/>
      <c r="H90" s="100">
        <f>VALUE(FIXED(0.4154*$I$52))</f>
        <v>6.38</v>
      </c>
      <c r="I90" s="101">
        <f>VALUE(FIXED(E89*H90,2))</f>
        <v>0</v>
      </c>
      <c r="J90" s="72"/>
      <c r="K90" s="72"/>
      <c r="L90" s="1">
        <f>0.2264*13.73</f>
        <v>3.1084719999999999</v>
      </c>
      <c r="M90" s="1">
        <f>735*(3.1+22.4)*1.35*1.05</f>
        <v>26567.493750000001</v>
      </c>
    </row>
    <row r="91" spans="2:13" ht="15.75" hidden="1" customHeight="1">
      <c r="B91" s="78"/>
      <c r="C91" s="69"/>
      <c r="D91" s="86" t="e">
        <f>"S = 0,0433 x "&amp;#REF!</f>
        <v>#REF!</v>
      </c>
      <c r="E91" s="64"/>
      <c r="F91" s="65"/>
      <c r="G91" s="70"/>
      <c r="H91" s="100" t="e">
        <f>VALUE(FIXED(0.0433*#REF!,2))</f>
        <v>#REF!</v>
      </c>
      <c r="I91" s="101"/>
      <c r="J91" s="72"/>
      <c r="K91" s="101" t="e">
        <f>VALUE(FIXED(E89*H91,2))</f>
        <v>#REF!</v>
      </c>
      <c r="L91" s="1">
        <f>0.0942*74.16+0.2232*69.14</f>
        <v>22.417920000000002</v>
      </c>
    </row>
    <row r="92" spans="2:13" ht="15.75" hidden="1" customHeight="1">
      <c r="B92" s="69"/>
      <c r="C92" s="63"/>
      <c r="D92" s="90" t="s">
        <v>9</v>
      </c>
      <c r="E92" s="75"/>
      <c r="F92" s="76"/>
      <c r="G92" s="66"/>
      <c r="H92" s="63"/>
      <c r="I92" s="67">
        <f>I90</f>
        <v>0</v>
      </c>
      <c r="J92" s="68"/>
      <c r="K92" s="67" t="e">
        <f>K91</f>
        <v>#REF!</v>
      </c>
    </row>
    <row r="93" spans="2:13" ht="15.75" hidden="1" customHeight="1">
      <c r="B93" s="69"/>
      <c r="C93" s="69"/>
      <c r="D93" s="64" t="s">
        <v>43</v>
      </c>
      <c r="E93" s="77">
        <f>$I$53</f>
        <v>30</v>
      </c>
      <c r="F93" s="65" t="s">
        <v>0</v>
      </c>
      <c r="G93" s="70"/>
      <c r="H93" s="69"/>
      <c r="I93" s="101">
        <f>VALUE(FIXED(I92*E93/100,2))</f>
        <v>0</v>
      </c>
      <c r="J93" s="72"/>
      <c r="K93" s="101" t="e">
        <f>VALUE(FIXED(K92*E93/100,2))</f>
        <v>#REF!</v>
      </c>
    </row>
    <row r="94" spans="2:13" ht="15.75" hidden="1" customHeight="1">
      <c r="B94" s="69"/>
      <c r="C94" s="69"/>
      <c r="D94" s="64" t="s">
        <v>44</v>
      </c>
      <c r="E94" s="77">
        <f>$I$54</f>
        <v>5</v>
      </c>
      <c r="F94" s="65" t="s">
        <v>0</v>
      </c>
      <c r="G94" s="70"/>
      <c r="H94" s="69"/>
      <c r="I94" s="101">
        <f>VALUE(FIXED((I92+I93)*E94/100,2))</f>
        <v>0</v>
      </c>
      <c r="J94" s="72"/>
      <c r="K94" s="101" t="e">
        <f>VALUE(FIXED((K92+K93)*E94/100,2))</f>
        <v>#REF!</v>
      </c>
    </row>
    <row r="95" spans="2:13" ht="15.75" hidden="1" customHeight="1">
      <c r="B95" s="78"/>
      <c r="C95" s="78"/>
      <c r="D95" s="91" t="s">
        <v>10</v>
      </c>
      <c r="E95" s="80"/>
      <c r="F95" s="81"/>
      <c r="G95" s="82"/>
      <c r="H95" s="78"/>
      <c r="I95" s="83"/>
      <c r="J95" s="84" t="e">
        <f>I92+I93+I94+J92+J93+J94+K92+K93+K94</f>
        <v>#REF!</v>
      </c>
      <c r="K95" s="85"/>
    </row>
    <row r="96" spans="2:13" ht="15.75" hidden="1" customHeight="1">
      <c r="B96" s="69">
        <v>3</v>
      </c>
      <c r="C96" s="90" t="s">
        <v>13</v>
      </c>
      <c r="D96" s="86" t="s">
        <v>23</v>
      </c>
      <c r="E96" s="64"/>
      <c r="F96" s="65"/>
      <c r="G96" s="66"/>
      <c r="H96" s="63"/>
      <c r="I96" s="67"/>
      <c r="J96" s="68"/>
      <c r="K96" s="68"/>
    </row>
    <row r="97" spans="2:11" ht="15.75" hidden="1" customHeight="1">
      <c r="B97" s="69"/>
      <c r="C97" s="69" t="s">
        <v>25</v>
      </c>
      <c r="D97" s="86" t="s">
        <v>26</v>
      </c>
      <c r="E97" s="64"/>
      <c r="F97" s="65"/>
      <c r="G97" s="70"/>
      <c r="H97" s="69"/>
      <c r="I97" s="71"/>
      <c r="J97" s="72"/>
      <c r="K97" s="72"/>
    </row>
    <row r="98" spans="2:11" ht="15.75" hidden="1" customHeight="1">
      <c r="B98" s="69"/>
      <c r="C98" s="69"/>
      <c r="D98" s="92" t="s">
        <v>27</v>
      </c>
      <c r="E98" s="64"/>
      <c r="F98" s="65"/>
      <c r="G98" s="70"/>
      <c r="H98" s="69"/>
      <c r="I98" s="71"/>
      <c r="J98" s="72"/>
      <c r="K98" s="72"/>
    </row>
    <row r="99" spans="2:11" ht="15.75" hidden="1" customHeight="1">
      <c r="B99" s="69"/>
      <c r="C99" s="69"/>
      <c r="D99" s="87" t="s">
        <v>15</v>
      </c>
      <c r="E99" s="88">
        <v>0</v>
      </c>
      <c r="F99" s="65"/>
      <c r="G99" s="70" t="s">
        <v>14</v>
      </c>
      <c r="H99" s="69"/>
      <c r="I99" s="71"/>
      <c r="J99" s="72"/>
      <c r="K99" s="72"/>
    </row>
    <row r="100" spans="2:11" ht="15.75" hidden="1" customHeight="1">
      <c r="B100" s="69"/>
      <c r="C100" s="69"/>
      <c r="D100" s="86" t="s">
        <v>33</v>
      </c>
      <c r="E100" s="64"/>
      <c r="F100" s="65"/>
      <c r="G100" s="70"/>
      <c r="H100" s="100">
        <f>VALUE(FIXED(0.1062*14.1,2))</f>
        <v>1.5</v>
      </c>
      <c r="I100" s="101">
        <f>VALUE(FIXED(E99*H100,2))</f>
        <v>0</v>
      </c>
      <c r="J100" s="72"/>
      <c r="K100" s="72"/>
    </row>
    <row r="101" spans="2:11" ht="15.75" hidden="1" customHeight="1">
      <c r="B101" s="69"/>
      <c r="C101" s="63"/>
      <c r="D101" s="90" t="s">
        <v>9</v>
      </c>
      <c r="E101" s="75"/>
      <c r="F101" s="76"/>
      <c r="G101" s="66"/>
      <c r="H101" s="63"/>
      <c r="I101" s="67">
        <f>I100</f>
        <v>0</v>
      </c>
      <c r="J101" s="68"/>
      <c r="K101" s="67"/>
    </row>
    <row r="102" spans="2:11" ht="15.75" hidden="1" customHeight="1">
      <c r="B102" s="69"/>
      <c r="C102" s="69"/>
      <c r="D102" s="86" t="s">
        <v>11</v>
      </c>
      <c r="E102" s="64">
        <v>40</v>
      </c>
      <c r="F102" s="65" t="s">
        <v>0</v>
      </c>
      <c r="G102" s="70"/>
      <c r="H102" s="69"/>
      <c r="I102" s="101">
        <f>VALUE(FIXED(I101*0.4,2))</f>
        <v>0</v>
      </c>
      <c r="J102" s="72"/>
      <c r="K102" s="101"/>
    </row>
    <row r="103" spans="2:11" ht="15.75" hidden="1" customHeight="1">
      <c r="B103" s="69"/>
      <c r="C103" s="69"/>
      <c r="D103" s="86" t="s">
        <v>12</v>
      </c>
      <c r="E103" s="64">
        <v>5</v>
      </c>
      <c r="F103" s="65" t="s">
        <v>0</v>
      </c>
      <c r="G103" s="70"/>
      <c r="H103" s="69"/>
      <c r="I103" s="101">
        <f>VALUE(FIXED((I101+I102)*0.05,2))</f>
        <v>0</v>
      </c>
      <c r="J103" s="72"/>
      <c r="K103" s="101"/>
    </row>
    <row r="104" spans="2:11" ht="15.75" hidden="1" customHeight="1">
      <c r="B104" s="78"/>
      <c r="C104" s="78"/>
      <c r="D104" s="91" t="s">
        <v>10</v>
      </c>
      <c r="E104" s="80"/>
      <c r="F104" s="81"/>
      <c r="G104" s="82"/>
      <c r="H104" s="78"/>
      <c r="I104" s="83"/>
      <c r="J104" s="84">
        <f>I101+I102+I103+J101+J102+J103+K101+K102+K103</f>
        <v>0</v>
      </c>
      <c r="K104" s="85"/>
    </row>
    <row r="105" spans="2:11">
      <c r="B105" s="63">
        <v>2</v>
      </c>
      <c r="C105" s="63" t="s">
        <v>78</v>
      </c>
      <c r="D105" s="64" t="s">
        <v>91</v>
      </c>
      <c r="E105" s="64"/>
      <c r="F105" s="65"/>
      <c r="G105" s="66"/>
      <c r="H105" s="63"/>
      <c r="I105" s="67"/>
      <c r="J105" s="68"/>
      <c r="K105" s="68"/>
    </row>
    <row r="106" spans="2:11">
      <c r="B106" s="69"/>
      <c r="C106" s="69" t="s">
        <v>90</v>
      </c>
      <c r="D106" s="64" t="s">
        <v>105</v>
      </c>
      <c r="E106" s="64"/>
      <c r="F106" s="65"/>
      <c r="G106" s="70"/>
      <c r="H106" s="69"/>
      <c r="I106" s="71"/>
      <c r="J106" s="72"/>
      <c r="K106" s="72"/>
    </row>
    <row r="107" spans="2:11">
      <c r="B107" s="69"/>
      <c r="C107" s="69"/>
      <c r="D107" s="73" t="s">
        <v>77</v>
      </c>
      <c r="E107" s="95">
        <v>6</v>
      </c>
      <c r="F107" s="65"/>
      <c r="G107" s="70" t="s">
        <v>16</v>
      </c>
      <c r="H107" s="69"/>
      <c r="I107" s="71"/>
      <c r="J107" s="89"/>
      <c r="K107" s="72"/>
    </row>
    <row r="108" spans="2:11">
      <c r="B108" s="69"/>
      <c r="C108" s="69"/>
      <c r="D108" s="94" t="s">
        <v>99</v>
      </c>
      <c r="E108" s="64"/>
      <c r="F108" s="65"/>
      <c r="G108" s="70"/>
      <c r="H108" s="102">
        <f>3*1.134*15.36</f>
        <v>52.254719999999992</v>
      </c>
      <c r="I108" s="101">
        <f>H108*E107</f>
        <v>313.52831999999995</v>
      </c>
      <c r="J108" s="72"/>
      <c r="K108" s="72"/>
    </row>
    <row r="109" spans="2:11">
      <c r="B109" s="69"/>
      <c r="C109" s="69"/>
      <c r="D109" s="94" t="s">
        <v>104</v>
      </c>
      <c r="E109" s="64"/>
      <c r="F109" s="65"/>
      <c r="G109" s="70"/>
      <c r="H109" s="102">
        <f>3*0.06*160</f>
        <v>28.799999999999997</v>
      </c>
      <c r="I109" s="101"/>
      <c r="J109" s="72">
        <f>H109*E107</f>
        <v>172.79999999999998</v>
      </c>
      <c r="K109" s="101"/>
    </row>
    <row r="110" spans="2:11">
      <c r="B110" s="69"/>
      <c r="C110" s="69"/>
      <c r="D110" s="94" t="s">
        <v>97</v>
      </c>
      <c r="E110" s="64"/>
      <c r="F110" s="65"/>
      <c r="G110" s="70"/>
      <c r="H110" s="102">
        <f>3*0.00004*4800</f>
        <v>0.57600000000000007</v>
      </c>
      <c r="I110" s="101"/>
      <c r="J110" s="72">
        <f>H110*E107</f>
        <v>3.4560000000000004</v>
      </c>
      <c r="K110" s="101"/>
    </row>
    <row r="111" spans="2:11">
      <c r="B111" s="69"/>
      <c r="C111" s="69"/>
      <c r="D111" s="94" t="s">
        <v>98</v>
      </c>
      <c r="E111" s="64"/>
      <c r="F111" s="65"/>
      <c r="G111" s="70"/>
      <c r="H111" s="102">
        <f>3*0.24*4.11</f>
        <v>2.9592000000000001</v>
      </c>
      <c r="I111" s="101"/>
      <c r="J111" s="72">
        <f>H111*E107</f>
        <v>17.755200000000002</v>
      </c>
      <c r="K111" s="101"/>
    </row>
    <row r="112" spans="2:11">
      <c r="B112" s="69"/>
      <c r="C112" s="69"/>
      <c r="D112" s="94"/>
      <c r="E112" s="64"/>
      <c r="F112" s="65"/>
      <c r="G112" s="70"/>
      <c r="H112" s="100"/>
      <c r="I112" s="101"/>
      <c r="J112" s="72"/>
      <c r="K112" s="101"/>
    </row>
    <row r="113" spans="1:28">
      <c r="B113" s="69"/>
      <c r="C113" s="69"/>
      <c r="D113" s="75" t="s">
        <v>9</v>
      </c>
      <c r="E113" s="75"/>
      <c r="F113" s="76"/>
      <c r="G113" s="66"/>
      <c r="H113" s="63"/>
      <c r="I113" s="67">
        <f>I108</f>
        <v>313.52831999999995</v>
      </c>
      <c r="J113" s="68">
        <f>J109+J110+J111</f>
        <v>194.01119999999997</v>
      </c>
      <c r="K113" s="67"/>
    </row>
    <row r="114" spans="1:28">
      <c r="B114" s="69"/>
      <c r="C114" s="69"/>
      <c r="D114" s="64" t="s">
        <v>43</v>
      </c>
      <c r="E114" s="77">
        <f>$I$53</f>
        <v>30</v>
      </c>
      <c r="F114" s="65" t="s">
        <v>0</v>
      </c>
      <c r="G114" s="70"/>
      <c r="H114" s="69"/>
      <c r="I114" s="101">
        <f>VALUE(FIXED(I113*E114/100,2))</f>
        <v>94.06</v>
      </c>
      <c r="J114" s="72"/>
      <c r="K114" s="101"/>
    </row>
    <row r="115" spans="1:28">
      <c r="B115" s="69"/>
      <c r="C115" s="69"/>
      <c r="D115" s="64" t="s">
        <v>44</v>
      </c>
      <c r="E115" s="77">
        <f>$I$54</f>
        <v>5</v>
      </c>
      <c r="F115" s="65" t="s">
        <v>0</v>
      </c>
      <c r="G115" s="70"/>
      <c r="H115" s="69"/>
      <c r="I115" s="101">
        <f>VALUE(FIXED((I113+I114)*E115/100,2))</f>
        <v>20.38</v>
      </c>
      <c r="J115" s="72"/>
      <c r="K115" s="101"/>
    </row>
    <row r="116" spans="1:28">
      <c r="B116" s="69"/>
      <c r="C116" s="78"/>
      <c r="D116" s="79" t="s">
        <v>10</v>
      </c>
      <c r="E116" s="80"/>
      <c r="F116" s="81"/>
      <c r="G116" s="82"/>
      <c r="H116" s="176">
        <f>VALUE(FIXED(J116/E107,2))</f>
        <v>103.66</v>
      </c>
      <c r="I116" s="83"/>
      <c r="J116" s="84">
        <f>I113+I114+I115+J113+J114+J115+K113+K114+K115</f>
        <v>621.97951999999987</v>
      </c>
      <c r="K116" s="85"/>
    </row>
    <row r="117" spans="1:28" s="136" customFormat="1">
      <c r="B117" s="139"/>
      <c r="C117" s="138"/>
      <c r="D117" s="140" t="s">
        <v>18</v>
      </c>
      <c r="E117" s="141"/>
      <c r="F117" s="142"/>
      <c r="G117" s="143"/>
      <c r="H117" s="171">
        <f>VALUE(FIXED(J117/E77,2))</f>
        <v>312.58</v>
      </c>
      <c r="I117" s="144"/>
      <c r="J117" s="145">
        <f>J86+J116</f>
        <v>1875.4761199999998</v>
      </c>
      <c r="K117" s="146"/>
      <c r="Z117" s="137"/>
      <c r="AA117" s="137"/>
      <c r="AB117" s="137"/>
    </row>
    <row r="118" spans="1:28">
      <c r="A118" s="136"/>
      <c r="B118" s="96"/>
      <c r="C118" s="96"/>
      <c r="D118" s="97" t="s">
        <v>19</v>
      </c>
      <c r="E118" s="64"/>
      <c r="F118" s="64"/>
      <c r="G118" s="64"/>
      <c r="H118" s="64"/>
      <c r="I118" s="1"/>
      <c r="J118" s="147">
        <f>J117</f>
        <v>1875.4761199999998</v>
      </c>
      <c r="K118" s="147"/>
    </row>
    <row r="119" spans="1:28">
      <c r="A119" s="136"/>
      <c r="B119" s="96"/>
      <c r="C119" s="96"/>
      <c r="D119" s="64"/>
      <c r="E119" s="64"/>
      <c r="F119" s="64"/>
      <c r="G119" s="64"/>
      <c r="H119" s="64"/>
      <c r="I119" s="98"/>
      <c r="J119" s="99"/>
      <c r="K119" s="99"/>
    </row>
    <row r="120" spans="1:28">
      <c r="B120" s="96"/>
      <c r="C120" s="96"/>
      <c r="D120" s="64" t="s">
        <v>20</v>
      </c>
      <c r="E120" s="64"/>
      <c r="F120" s="64"/>
      <c r="G120" s="64"/>
      <c r="H120" s="64"/>
      <c r="I120" s="98"/>
      <c r="J120" s="93">
        <f>ROUND(J118*0.23,2)</f>
        <v>431.36</v>
      </c>
      <c r="K120" s="99"/>
    </row>
    <row r="121" spans="1:28">
      <c r="B121" s="96"/>
      <c r="C121" s="96"/>
      <c r="D121" s="64"/>
      <c r="E121" s="64"/>
      <c r="F121" s="64"/>
      <c r="G121" s="64"/>
      <c r="H121" s="64"/>
      <c r="I121" s="98"/>
      <c r="J121" s="99"/>
      <c r="K121" s="99"/>
    </row>
    <row r="122" spans="1:28">
      <c r="B122" s="96"/>
      <c r="C122" s="96"/>
      <c r="D122" s="97" t="s">
        <v>21</v>
      </c>
      <c r="E122" s="64"/>
      <c r="F122" s="64"/>
      <c r="G122" s="64"/>
      <c r="H122" s="64"/>
      <c r="I122" s="1"/>
      <c r="J122" s="147">
        <f>J118+J120</f>
        <v>2306.8361199999999</v>
      </c>
      <c r="K122" s="148"/>
    </row>
    <row r="123" spans="1:28">
      <c r="B123" s="3"/>
      <c r="C123" s="3"/>
      <c r="D123" s="3"/>
      <c r="E123" s="3"/>
      <c r="F123" s="3"/>
      <c r="G123" s="44"/>
      <c r="H123" s="46"/>
      <c r="I123" s="47"/>
      <c r="J123" s="14"/>
      <c r="K123" s="47"/>
    </row>
    <row r="124" spans="1:28">
      <c r="B124" s="3"/>
      <c r="C124" s="3"/>
      <c r="D124" s="3"/>
      <c r="E124" s="3"/>
      <c r="F124" s="3"/>
      <c r="G124" s="44"/>
      <c r="H124" s="3"/>
      <c r="I124" s="17"/>
      <c r="J124" s="14"/>
      <c r="K124" s="17"/>
    </row>
    <row r="125" spans="1:28">
      <c r="B125" s="3"/>
      <c r="C125" s="3"/>
      <c r="D125" s="3"/>
      <c r="E125" s="3"/>
      <c r="F125" s="3"/>
      <c r="G125" s="44"/>
      <c r="H125" s="3"/>
      <c r="I125" s="47"/>
      <c r="J125" s="14"/>
      <c r="K125" s="47"/>
    </row>
    <row r="126" spans="1:28">
      <c r="B126" s="48"/>
      <c r="C126" s="49"/>
      <c r="D126" s="185"/>
      <c r="E126" s="185"/>
      <c r="F126" s="185"/>
      <c r="G126" s="49"/>
      <c r="H126" s="49"/>
      <c r="I126" s="50"/>
      <c r="J126" s="50"/>
      <c r="K126" s="50"/>
    </row>
    <row r="127" spans="1:28">
      <c r="B127" s="3"/>
      <c r="C127" s="3"/>
      <c r="D127" s="3"/>
      <c r="E127" s="3"/>
      <c r="F127" s="3"/>
      <c r="G127" s="44"/>
      <c r="H127" s="3"/>
      <c r="I127" s="47"/>
      <c r="J127" s="14"/>
      <c r="K127" s="47"/>
    </row>
    <row r="128" spans="1:28">
      <c r="B128" s="3"/>
      <c r="C128" s="3"/>
      <c r="D128" s="18"/>
      <c r="E128" s="3"/>
      <c r="F128" s="3"/>
      <c r="G128" s="44"/>
      <c r="H128" s="3"/>
      <c r="I128" s="17"/>
      <c r="J128" s="45"/>
      <c r="K128" s="14"/>
    </row>
    <row r="129" spans="2:28">
      <c r="B129" s="3"/>
      <c r="C129" s="3"/>
      <c r="D129" s="3"/>
      <c r="E129" s="3"/>
      <c r="F129" s="3"/>
      <c r="G129" s="44"/>
      <c r="H129" s="3"/>
      <c r="I129" s="17"/>
      <c r="J129" s="14"/>
      <c r="K129" s="14"/>
    </row>
    <row r="130" spans="2:28">
      <c r="B130" s="3"/>
      <c r="C130" s="3"/>
      <c r="D130" s="3"/>
      <c r="E130" s="3"/>
      <c r="F130" s="3"/>
      <c r="G130" s="44"/>
      <c r="H130" s="3"/>
      <c r="I130" s="17"/>
      <c r="J130" s="14"/>
      <c r="K130" s="14"/>
    </row>
    <row r="131" spans="2:28">
      <c r="B131" s="3"/>
      <c r="C131" s="3"/>
      <c r="D131" s="3"/>
      <c r="E131" s="3"/>
      <c r="F131" s="3"/>
      <c r="G131" s="44"/>
      <c r="H131" s="3"/>
      <c r="I131" s="17"/>
      <c r="J131" s="14"/>
      <c r="K131" s="14"/>
    </row>
    <row r="132" spans="2:28">
      <c r="B132" s="3"/>
      <c r="C132" s="3"/>
      <c r="D132" s="3"/>
      <c r="E132" s="3"/>
      <c r="F132" s="3"/>
      <c r="G132" s="44"/>
      <c r="H132" s="3"/>
      <c r="I132" s="17"/>
      <c r="J132" s="14"/>
      <c r="K132" s="14"/>
    </row>
    <row r="133" spans="2:28">
      <c r="B133" s="3"/>
      <c r="C133" s="3"/>
      <c r="D133" s="3"/>
      <c r="E133" s="3"/>
      <c r="F133" s="3"/>
      <c r="G133" s="44"/>
      <c r="H133" s="3"/>
      <c r="I133" s="17"/>
      <c r="J133" s="14"/>
      <c r="K133" s="14"/>
    </row>
    <row r="134" spans="2:28">
      <c r="B134" s="3"/>
      <c r="C134" s="3"/>
      <c r="D134" s="3"/>
      <c r="E134" s="3"/>
      <c r="F134" s="3"/>
      <c r="G134" s="44"/>
      <c r="H134" s="3"/>
      <c r="I134" s="17"/>
      <c r="J134" s="14"/>
      <c r="K134" s="14"/>
    </row>
    <row r="135" spans="2:28" s="3" customFormat="1">
      <c r="D135" s="41"/>
      <c r="E135" s="11"/>
      <c r="G135" s="44"/>
      <c r="I135" s="17"/>
      <c r="J135" s="14"/>
      <c r="K135" s="14"/>
      <c r="Z135" s="14"/>
      <c r="AA135" s="14"/>
      <c r="AB135" s="14"/>
    </row>
    <row r="136" spans="2:28" s="3" customFormat="1">
      <c r="D136" s="41"/>
      <c r="E136" s="13"/>
      <c r="G136" s="44"/>
      <c r="I136" s="17"/>
      <c r="J136" s="12"/>
      <c r="K136" s="14"/>
      <c r="Z136" s="14"/>
      <c r="AA136" s="14"/>
      <c r="AB136" s="14"/>
    </row>
    <row r="137" spans="2:28" s="3" customFormat="1">
      <c r="G137" s="44"/>
      <c r="H137" s="46"/>
      <c r="I137" s="47"/>
      <c r="J137" s="14"/>
      <c r="K137" s="47"/>
      <c r="Z137" s="14"/>
      <c r="AA137" s="14"/>
      <c r="AB137" s="14"/>
    </row>
    <row r="138" spans="2:28" s="3" customFormat="1">
      <c r="G138" s="44"/>
      <c r="I138" s="17"/>
      <c r="J138" s="14"/>
      <c r="K138" s="17"/>
      <c r="Z138" s="14"/>
      <c r="AA138" s="14"/>
      <c r="AB138" s="14"/>
    </row>
    <row r="139" spans="2:28" s="3" customFormat="1">
      <c r="G139" s="44"/>
      <c r="I139" s="47"/>
      <c r="J139" s="14"/>
      <c r="K139" s="47"/>
      <c r="Z139" s="14"/>
      <c r="AA139" s="14"/>
      <c r="AB139" s="14"/>
    </row>
    <row r="140" spans="2:28" s="3" customFormat="1">
      <c r="G140" s="44"/>
      <c r="I140" s="47"/>
      <c r="J140" s="14"/>
      <c r="K140" s="47"/>
      <c r="Z140" s="14"/>
      <c r="AA140" s="14"/>
      <c r="AB140" s="14"/>
    </row>
    <row r="141" spans="2:28" s="3" customFormat="1">
      <c r="D141" s="18"/>
      <c r="G141" s="44"/>
      <c r="I141" s="17"/>
      <c r="J141" s="45"/>
      <c r="K141" s="14"/>
      <c r="Z141" s="14"/>
      <c r="AA141" s="14"/>
      <c r="AB141" s="14"/>
    </row>
    <row r="142" spans="2:28" s="3" customFormat="1">
      <c r="D142" s="149"/>
      <c r="G142" s="44"/>
      <c r="H142" s="150"/>
      <c r="I142" s="17"/>
      <c r="J142" s="45"/>
      <c r="K142" s="14"/>
      <c r="Z142" s="14"/>
      <c r="AA142" s="14"/>
      <c r="AB142" s="14"/>
    </row>
    <row r="143" spans="2:28" s="3" customFormat="1">
      <c r="I143" s="17"/>
      <c r="J143" s="14"/>
      <c r="K143" s="14"/>
      <c r="Z143" s="14"/>
      <c r="AA143" s="14"/>
      <c r="AB143" s="14"/>
    </row>
    <row r="144" spans="2:28" s="3" customFormat="1">
      <c r="D144" s="18"/>
      <c r="I144" s="186"/>
      <c r="J144" s="186"/>
      <c r="K144" s="186"/>
      <c r="Z144" s="14"/>
      <c r="AA144" s="14"/>
      <c r="AB144" s="14"/>
    </row>
    <row r="145" spans="4:28" s="3" customFormat="1">
      <c r="I145" s="17"/>
      <c r="J145" s="14"/>
      <c r="K145" s="14"/>
      <c r="Z145" s="14"/>
      <c r="AA145" s="14"/>
      <c r="AB145" s="14"/>
    </row>
    <row r="146" spans="4:28" s="3" customFormat="1">
      <c r="I146" s="17"/>
      <c r="J146" s="19"/>
      <c r="K146" s="14"/>
      <c r="Z146" s="14"/>
      <c r="AA146" s="14"/>
      <c r="AB146" s="14"/>
    </row>
    <row r="147" spans="4:28" s="3" customFormat="1">
      <c r="I147" s="17"/>
      <c r="J147" s="14"/>
      <c r="K147" s="14"/>
      <c r="Z147" s="14"/>
      <c r="AA147" s="14"/>
      <c r="AB147" s="14"/>
    </row>
    <row r="148" spans="4:28" s="3" customFormat="1">
      <c r="D148" s="18"/>
      <c r="I148" s="186"/>
      <c r="J148" s="187"/>
      <c r="K148" s="187"/>
      <c r="Z148" s="14"/>
      <c r="AA148" s="14"/>
      <c r="AB148" s="14"/>
    </row>
    <row r="149" spans="4:28" s="3" customFormat="1">
      <c r="I149" s="17"/>
      <c r="J149" s="14"/>
      <c r="K149" s="14"/>
      <c r="Z149" s="14"/>
      <c r="AA149" s="14"/>
      <c r="AB149" s="14"/>
    </row>
    <row r="150" spans="4:28" s="3" customFormat="1">
      <c r="I150" s="17"/>
      <c r="J150" s="14"/>
      <c r="K150" s="14"/>
      <c r="Z150" s="14"/>
      <c r="AA150" s="14"/>
      <c r="AB150" s="14"/>
    </row>
    <row r="151" spans="4:28" s="3" customFormat="1">
      <c r="G151" s="44"/>
      <c r="I151" s="17"/>
      <c r="J151" s="14"/>
      <c r="K151" s="14"/>
      <c r="Z151" s="14"/>
      <c r="AA151" s="14"/>
      <c r="AB151" s="14"/>
    </row>
    <row r="152" spans="4:28" s="3" customFormat="1">
      <c r="G152" s="44"/>
      <c r="I152" s="17"/>
      <c r="J152" s="14"/>
      <c r="K152" s="14"/>
      <c r="Z152" s="14"/>
      <c r="AA152" s="14"/>
      <c r="AB152" s="14"/>
    </row>
    <row r="153" spans="4:28" s="3" customFormat="1">
      <c r="G153" s="44"/>
      <c r="I153" s="17"/>
      <c r="J153" s="14"/>
      <c r="K153" s="14"/>
      <c r="Z153" s="14"/>
      <c r="AA153" s="14"/>
      <c r="AB153" s="14"/>
    </row>
    <row r="154" spans="4:28" s="3" customFormat="1">
      <c r="D154" s="42"/>
      <c r="G154" s="44"/>
      <c r="I154" s="17"/>
      <c r="J154" s="14"/>
      <c r="K154" s="14"/>
      <c r="Z154" s="14"/>
      <c r="AA154" s="14"/>
      <c r="AB154" s="14"/>
    </row>
    <row r="155" spans="4:28" s="3" customFormat="1">
      <c r="D155" s="41"/>
      <c r="E155" s="43"/>
      <c r="G155" s="44"/>
      <c r="I155" s="17"/>
      <c r="J155" s="12"/>
      <c r="K155" s="14"/>
      <c r="Z155" s="14"/>
      <c r="AA155" s="14"/>
      <c r="AB155" s="14"/>
    </row>
    <row r="156" spans="4:28" s="3" customFormat="1">
      <c r="G156" s="44"/>
      <c r="H156" s="46"/>
      <c r="I156" s="47"/>
      <c r="J156" s="14"/>
      <c r="K156" s="14"/>
      <c r="Z156" s="14"/>
      <c r="AA156" s="14"/>
      <c r="AB156" s="14"/>
    </row>
    <row r="157" spans="4:28" s="3" customFormat="1">
      <c r="D157" s="42"/>
      <c r="G157" s="44"/>
      <c r="H157" s="46"/>
      <c r="I157" s="47"/>
      <c r="J157" s="14"/>
      <c r="K157" s="14"/>
      <c r="Z157" s="14"/>
      <c r="AA157" s="14"/>
      <c r="AB157" s="14"/>
    </row>
    <row r="158" spans="4:28" s="3" customFormat="1">
      <c r="D158" s="42"/>
      <c r="G158" s="44"/>
      <c r="H158" s="46"/>
      <c r="I158" s="47"/>
      <c r="J158" s="47"/>
      <c r="K158" s="47"/>
      <c r="Z158" s="14"/>
      <c r="AA158" s="14"/>
      <c r="AB158" s="14"/>
    </row>
    <row r="159" spans="4:28" s="3" customFormat="1">
      <c r="G159" s="44"/>
      <c r="I159" s="17"/>
      <c r="J159" s="17"/>
      <c r="K159" s="17"/>
      <c r="Z159" s="14"/>
      <c r="AA159" s="14"/>
      <c r="AB159" s="14"/>
    </row>
    <row r="160" spans="4:28" s="3" customFormat="1">
      <c r="E160" s="40"/>
      <c r="G160" s="44"/>
      <c r="I160" s="47"/>
      <c r="J160" s="14"/>
      <c r="K160" s="47"/>
      <c r="Z160" s="14"/>
      <c r="AA160" s="14"/>
      <c r="AB160" s="14"/>
    </row>
    <row r="161" spans="4:28" s="3" customFormat="1">
      <c r="E161" s="40"/>
      <c r="G161" s="44"/>
      <c r="I161" s="47"/>
      <c r="J161" s="14"/>
      <c r="K161" s="47"/>
      <c r="Z161" s="14"/>
      <c r="AA161" s="14"/>
      <c r="AB161" s="14"/>
    </row>
    <row r="162" spans="4:28" s="3" customFormat="1">
      <c r="D162" s="18"/>
      <c r="G162" s="44"/>
      <c r="I162" s="17"/>
      <c r="J162" s="45"/>
      <c r="K162" s="14"/>
      <c r="Z162" s="14"/>
      <c r="AA162" s="14"/>
      <c r="AB162" s="14"/>
    </row>
    <row r="163" spans="4:28" s="3" customFormat="1">
      <c r="I163" s="17"/>
      <c r="J163" s="14"/>
      <c r="K163" s="14"/>
      <c r="Z163" s="14"/>
      <c r="AA163" s="14"/>
      <c r="AB163" s="14"/>
    </row>
    <row r="164" spans="4:28" s="3" customFormat="1">
      <c r="I164" s="17"/>
      <c r="J164" s="14"/>
      <c r="K164" s="14"/>
      <c r="Z164" s="14"/>
      <c r="AA164" s="14"/>
      <c r="AB164" s="14"/>
    </row>
  </sheetData>
  <mergeCells count="10">
    <mergeCell ref="D126:F126"/>
    <mergeCell ref="I144:K144"/>
    <mergeCell ref="I148:K148"/>
    <mergeCell ref="D70:F70"/>
    <mergeCell ref="B11:K11"/>
    <mergeCell ref="B16:K16"/>
    <mergeCell ref="C34:D34"/>
    <mergeCell ref="C35:D35"/>
    <mergeCell ref="C36:D36"/>
    <mergeCell ref="B18:K18"/>
  </mergeCells>
  <phoneticPr fontId="0" type="noConversion"/>
  <pageMargins left="0.70866141732283472" right="0" top="0.74803149606299213" bottom="0.74803149606299213" header="0.31496062992125984" footer="0.31496062992125984"/>
  <pageSetup paperSize="9" scale="85" orientation="portrait" r:id="rId1"/>
  <headerFooter differentFirst="1"/>
  <rowBreaks count="2" manualBreakCount="2">
    <brk id="51" min="1" max="10" man="1"/>
    <brk id="123" max="16383" man="1"/>
  </rowBreaks>
  <colBreaks count="1" manualBreakCount="1">
    <brk id="11" max="1048575" man="1"/>
  </colBreaks>
  <ignoredErrors>
    <ignoredError sqref="I6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="60" zoomScaleNormal="100" workbookViewId="0">
      <selection activeCell="J6" sqref="J6"/>
    </sheetView>
  </sheetViews>
  <sheetFormatPr defaultRowHeight="14.25"/>
  <cols>
    <col min="1" max="1" width="3.875" style="33" customWidth="1"/>
    <col min="2" max="2" width="30.625" customWidth="1"/>
    <col min="3" max="3" width="8.875" customWidth="1"/>
    <col min="4" max="9" width="9.125" customWidth="1"/>
    <col min="10" max="10" width="14.125" customWidth="1"/>
    <col min="11" max="11" width="20.125" customWidth="1"/>
  </cols>
  <sheetData>
    <row r="2" spans="1:11" ht="15">
      <c r="A2" s="193" t="s">
        <v>34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5">
      <c r="A3" s="193" t="s">
        <v>74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5">
      <c r="A4" s="193" t="s">
        <v>35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5">
      <c r="A5" s="193" t="s">
        <v>73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5">
      <c r="B6" s="8"/>
    </row>
    <row r="7" spans="1:11" ht="15">
      <c r="K7" s="38"/>
    </row>
    <row r="8" spans="1:11" ht="29.25" customHeight="1">
      <c r="A8" s="34" t="s">
        <v>1</v>
      </c>
      <c r="B8" s="34" t="s">
        <v>3</v>
      </c>
      <c r="C8" s="35" t="s">
        <v>36</v>
      </c>
      <c r="D8" s="35" t="s">
        <v>37</v>
      </c>
      <c r="E8" s="35" t="s">
        <v>54</v>
      </c>
      <c r="F8" s="35" t="s">
        <v>55</v>
      </c>
      <c r="G8" s="35" t="s">
        <v>67</v>
      </c>
      <c r="H8" s="35" t="s">
        <v>68</v>
      </c>
      <c r="I8" s="35" t="s">
        <v>69</v>
      </c>
      <c r="J8" s="35" t="s">
        <v>70</v>
      </c>
      <c r="K8" s="151" t="s">
        <v>71</v>
      </c>
    </row>
    <row r="9" spans="1:11" ht="14.25" customHeight="1">
      <c r="A9" s="34">
        <v>1</v>
      </c>
      <c r="B9" s="36" t="s">
        <v>38</v>
      </c>
      <c r="C9" s="37">
        <v>126.62</v>
      </c>
      <c r="D9" s="37">
        <v>73.17</v>
      </c>
      <c r="E9" s="37">
        <v>69</v>
      </c>
      <c r="F9" s="37">
        <v>65</v>
      </c>
      <c r="G9" s="37">
        <v>60.17</v>
      </c>
      <c r="H9" s="37">
        <v>59</v>
      </c>
      <c r="I9" s="37">
        <v>61</v>
      </c>
      <c r="J9" s="37"/>
      <c r="K9" s="37">
        <f t="shared" ref="K9:K14" si="0">AVERAGE(E9:I9)</f>
        <v>62.834000000000003</v>
      </c>
    </row>
    <row r="10" spans="1:11" ht="14.25" customHeight="1">
      <c r="A10" s="34">
        <v>2</v>
      </c>
      <c r="B10" s="36" t="s">
        <v>39</v>
      </c>
      <c r="C10" s="37">
        <v>17.670000000000002</v>
      </c>
      <c r="D10" s="37">
        <v>19.510000000000002</v>
      </c>
      <c r="E10" s="37">
        <v>13</v>
      </c>
      <c r="F10" s="37">
        <v>13</v>
      </c>
      <c r="G10" s="37">
        <v>26.48</v>
      </c>
      <c r="H10" s="37">
        <v>17</v>
      </c>
      <c r="I10" s="37">
        <v>17</v>
      </c>
      <c r="J10" s="37"/>
      <c r="K10" s="37">
        <f t="shared" si="0"/>
        <v>17.295999999999999</v>
      </c>
    </row>
    <row r="11" spans="1:11" ht="14.25" customHeight="1">
      <c r="A11" s="34">
        <v>3</v>
      </c>
      <c r="B11" s="36" t="s">
        <v>40</v>
      </c>
      <c r="C11" s="37">
        <v>51.88</v>
      </c>
      <c r="D11" s="37">
        <v>40</v>
      </c>
      <c r="E11" s="37">
        <v>41</v>
      </c>
      <c r="F11" s="37">
        <v>39</v>
      </c>
      <c r="G11" s="37">
        <v>38.78</v>
      </c>
      <c r="H11" s="37">
        <v>37</v>
      </c>
      <c r="I11" s="37">
        <v>43</v>
      </c>
      <c r="J11" s="37"/>
      <c r="K11" s="37">
        <f t="shared" si="0"/>
        <v>39.756</v>
      </c>
    </row>
    <row r="12" spans="1:11" ht="14.25" customHeight="1">
      <c r="A12" s="34">
        <v>4</v>
      </c>
      <c r="B12" s="36" t="s">
        <v>57</v>
      </c>
      <c r="C12" s="37"/>
      <c r="D12" s="37"/>
      <c r="E12" s="37"/>
      <c r="F12" s="37"/>
      <c r="G12" s="37">
        <v>20.32</v>
      </c>
      <c r="H12" s="37">
        <v>17</v>
      </c>
      <c r="I12" s="37">
        <v>13</v>
      </c>
      <c r="J12" s="37"/>
      <c r="K12" s="37">
        <f t="shared" si="0"/>
        <v>16.773333333333333</v>
      </c>
    </row>
    <row r="13" spans="1:11" ht="14.25" customHeight="1">
      <c r="A13" s="34">
        <v>5</v>
      </c>
      <c r="B13" s="36" t="s">
        <v>41</v>
      </c>
      <c r="C13" s="37" t="s">
        <v>42</v>
      </c>
      <c r="D13" s="37">
        <v>26.02</v>
      </c>
      <c r="E13" s="37">
        <v>27</v>
      </c>
      <c r="F13" s="37">
        <v>23</v>
      </c>
      <c r="G13" s="37">
        <v>11.72</v>
      </c>
      <c r="H13" s="37">
        <v>23</v>
      </c>
      <c r="I13" s="37">
        <v>23</v>
      </c>
      <c r="J13" s="37"/>
      <c r="K13" s="37">
        <f t="shared" si="0"/>
        <v>21.544</v>
      </c>
    </row>
    <row r="14" spans="1:11" ht="14.25" customHeight="1">
      <c r="A14" s="34">
        <v>6</v>
      </c>
      <c r="B14" s="36" t="s">
        <v>56</v>
      </c>
      <c r="C14" s="37"/>
      <c r="D14" s="37"/>
      <c r="E14" s="37"/>
      <c r="F14" s="37"/>
      <c r="G14" s="37">
        <v>2.2000000000000002</v>
      </c>
      <c r="H14" s="37">
        <v>2</v>
      </c>
      <c r="I14" s="37"/>
      <c r="J14" s="37"/>
      <c r="K14" s="37">
        <f t="shared" si="0"/>
        <v>2.1</v>
      </c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ignoredErrors>
    <ignoredError sqref="K9:K11 K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Przedmiar</vt:lpstr>
      <vt:lpstr>Kosztorys do przetargu</vt:lpstr>
      <vt:lpstr>Kosztorys szczegółowy</vt:lpstr>
      <vt:lpstr>Wyliczenie średnich cen</vt:lpstr>
      <vt:lpstr>'Kosztorys do przetargu'!Obszar_wydruku</vt:lpstr>
      <vt:lpstr>'Kosztorys szczegółowy'!Obszar_wydruku</vt:lpstr>
      <vt:lpstr>Przedmiar!Obszar_wydruku</vt:lpstr>
      <vt:lpstr>'Wyliczenie średnich cen'!Obszar_wydruku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MZUiM</dc:creator>
  <cp:lastModifiedBy>Użytkownik systemu Windows</cp:lastModifiedBy>
  <cp:lastPrinted>2018-10-10T08:20:22Z</cp:lastPrinted>
  <dcterms:created xsi:type="dcterms:W3CDTF">2009-03-24T11:32:00Z</dcterms:created>
  <dcterms:modified xsi:type="dcterms:W3CDTF">2018-10-10T08:23:13Z</dcterms:modified>
</cp:coreProperties>
</file>